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19440" windowHeight="12585"/>
  </bookViews>
  <sheets>
    <sheet name="Таблица расчёта" sheetId="1" r:id="rId1"/>
    <sheet name="Цены, размеры" sheetId="2" r:id="rId2"/>
  </sheets>
  <calcPr calcId="125725"/>
</workbook>
</file>

<file path=xl/calcChain.xml><?xml version="1.0" encoding="utf-8"?>
<calcChain xmlns="http://schemas.openxmlformats.org/spreadsheetml/2006/main">
  <c r="D9" i="1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H516" i="2"/>
  <c r="H534"/>
  <c r="H533"/>
  <c r="H532"/>
  <c r="H531"/>
  <c r="H523"/>
  <c r="H524"/>
  <c r="H525"/>
  <c r="H526"/>
  <c r="H527"/>
  <c r="H528"/>
  <c r="H529"/>
  <c r="H522"/>
  <c r="H515"/>
  <c r="H514"/>
  <c r="H502"/>
  <c r="H501"/>
  <c r="H500"/>
  <c r="H499"/>
  <c r="H485"/>
  <c r="H484"/>
  <c r="H491"/>
  <c r="H490"/>
  <c r="H489"/>
  <c r="H488"/>
  <c r="H487"/>
  <c r="H476"/>
  <c r="H432" l="1"/>
  <c r="H477"/>
  <c r="H478"/>
  <c r="H479"/>
  <c r="H480"/>
  <c r="H481"/>
  <c r="H482"/>
  <c r="H483"/>
  <c r="H486"/>
  <c r="H470"/>
  <c r="H471"/>
  <c r="H472"/>
  <c r="H473"/>
  <c r="H474"/>
  <c r="H475"/>
  <c r="H469"/>
  <c r="H508"/>
  <c r="H507"/>
  <c r="H158" l="1"/>
  <c r="H278"/>
  <c r="H277"/>
  <c r="G569"/>
  <c r="H569" s="1"/>
  <c r="H276"/>
  <c r="H513"/>
  <c r="H512"/>
  <c r="H50"/>
  <c r="H492"/>
  <c r="H493"/>
  <c r="H494"/>
  <c r="H495"/>
  <c r="H496"/>
  <c r="H497"/>
  <c r="H511"/>
  <c r="H510"/>
  <c r="H509"/>
  <c r="H257"/>
  <c r="H318"/>
  <c r="H338"/>
  <c r="G568"/>
  <c r="H568" s="1"/>
  <c r="H498"/>
  <c r="H503"/>
  <c r="H504"/>
  <c r="H505"/>
  <c r="H506"/>
  <c r="H517"/>
  <c r="H518"/>
  <c r="H519"/>
  <c r="H520"/>
  <c r="H521"/>
  <c r="H434" s="1"/>
  <c r="H466"/>
  <c r="H467"/>
  <c r="H468"/>
  <c r="H28" l="1"/>
  <c r="H157"/>
  <c r="H156"/>
  <c r="H155"/>
  <c r="H154"/>
  <c r="H153"/>
  <c r="H317"/>
  <c r="H316"/>
  <c r="H152"/>
  <c r="H364"/>
  <c r="H420"/>
  <c r="H367" l="1"/>
  <c r="H374" s="1"/>
  <c r="H368"/>
  <c r="H380" s="1"/>
  <c r="H369"/>
  <c r="H370"/>
  <c r="H384" s="1"/>
  <c r="H371"/>
  <c r="H375"/>
  <c r="H378"/>
  <c r="H379"/>
  <c r="H381"/>
  <c r="H382"/>
  <c r="H383"/>
  <c r="H388"/>
  <c r="H389"/>
  <c r="H390"/>
  <c r="H391"/>
  <c r="H392"/>
  <c r="H393"/>
  <c r="H394"/>
  <c r="H395"/>
  <c r="H396"/>
  <c r="H397"/>
  <c r="H398"/>
  <c r="H399"/>
  <c r="H400"/>
  <c r="H401"/>
  <c r="H402"/>
  <c r="H407" s="1"/>
  <c r="H403"/>
  <c r="H426" s="1"/>
  <c r="H404"/>
  <c r="H405"/>
  <c r="H406"/>
  <c r="H408"/>
  <c r="H409"/>
  <c r="H410"/>
  <c r="H411"/>
  <c r="H412"/>
  <c r="H414"/>
  <c r="H415"/>
  <c r="H417"/>
  <c r="H418"/>
  <c r="H419"/>
  <c r="H421"/>
  <c r="H422"/>
  <c r="H423"/>
  <c r="H424"/>
  <c r="H431"/>
  <c r="H373" l="1"/>
  <c r="H413"/>
  <c r="H443"/>
  <c r="H442"/>
  <c r="H445"/>
  <c r="H416" s="1"/>
  <c r="H360"/>
  <c r="H359"/>
  <c r="H428" s="1"/>
  <c r="H342"/>
  <c r="H450"/>
  <c r="G563"/>
  <c r="H563" s="1"/>
  <c r="G565"/>
  <c r="H565" s="1"/>
  <c r="H386" l="1"/>
  <c r="H385"/>
  <c r="H387"/>
  <c r="H430"/>
  <c r="H297" l="1"/>
  <c r="H164"/>
  <c r="H451"/>
  <c r="H452"/>
  <c r="H453"/>
  <c r="H454"/>
  <c r="H455"/>
  <c r="H456"/>
  <c r="H457"/>
  <c r="H458"/>
  <c r="H459"/>
  <c r="H460"/>
  <c r="H461"/>
  <c r="H462"/>
  <c r="H463"/>
  <c r="H464"/>
  <c r="H465"/>
  <c r="H435"/>
  <c r="H436"/>
  <c r="H437"/>
  <c r="H372" s="1"/>
  <c r="H438"/>
  <c r="H439"/>
  <c r="H376" s="1"/>
  <c r="H440"/>
  <c r="H441"/>
  <c r="H444"/>
  <c r="H446"/>
  <c r="H447"/>
  <c r="H429" s="1"/>
  <c r="H448"/>
  <c r="H449"/>
  <c r="H365"/>
  <c r="H366"/>
  <c r="H346"/>
  <c r="H362" s="1"/>
  <c r="H348"/>
  <c r="H349"/>
  <c r="H363" s="1"/>
  <c r="H350"/>
  <c r="H351"/>
  <c r="H352"/>
  <c r="H353"/>
  <c r="H354"/>
  <c r="H355"/>
  <c r="H356"/>
  <c r="H425" s="1"/>
  <c r="H345"/>
  <c r="H377" s="1"/>
  <c r="H343"/>
  <c r="H344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9"/>
  <c r="H340"/>
  <c r="H341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9"/>
  <c r="H159"/>
  <c r="H160"/>
  <c r="H161"/>
  <c r="H162"/>
  <c r="H163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4"/>
  <c r="O9" i="1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H347" i="2" l="1"/>
  <c r="H361"/>
  <c r="H433"/>
  <c r="H357"/>
  <c r="H358"/>
  <c r="H427" s="1"/>
  <c r="P27" i="1"/>
  <c r="P28"/>
  <c r="Q28" s="1"/>
  <c r="P29"/>
  <c r="Q29" s="1"/>
  <c r="P31"/>
  <c r="P32"/>
  <c r="G539" i="2"/>
  <c r="H539" s="1"/>
  <c r="G540"/>
  <c r="H540" s="1"/>
  <c r="G541"/>
  <c r="H541" s="1"/>
  <c r="G542"/>
  <c r="H542" s="1"/>
  <c r="G543"/>
  <c r="H543" s="1"/>
  <c r="G544"/>
  <c r="H544" s="1"/>
  <c r="G545"/>
  <c r="H545" s="1"/>
  <c r="G546"/>
  <c r="H546" s="1"/>
  <c r="G547"/>
  <c r="H547" s="1"/>
  <c r="G548"/>
  <c r="H548" s="1"/>
  <c r="G549"/>
  <c r="H549" s="1"/>
  <c r="G550"/>
  <c r="H550" s="1"/>
  <c r="G551"/>
  <c r="H551" s="1"/>
  <c r="G552"/>
  <c r="H552" s="1"/>
  <c r="G553"/>
  <c r="H553" s="1"/>
  <c r="G554"/>
  <c r="H554" s="1"/>
  <c r="G555"/>
  <c r="H555" s="1"/>
  <c r="G556"/>
  <c r="H556" s="1"/>
  <c r="G557"/>
  <c r="H557" s="1"/>
  <c r="G558"/>
  <c r="H558" s="1"/>
  <c r="G559"/>
  <c r="H559" s="1"/>
  <c r="G560"/>
  <c r="H560" s="1"/>
  <c r="G561"/>
  <c r="H561" s="1"/>
  <c r="G562"/>
  <c r="H562" s="1"/>
  <c r="G564"/>
  <c r="H564" s="1"/>
  <c r="G566"/>
  <c r="H566" s="1"/>
  <c r="G567"/>
  <c r="H567" s="1"/>
  <c r="G538"/>
  <c r="H538" s="1"/>
  <c r="P9" i="1"/>
  <c r="P10"/>
  <c r="P11"/>
  <c r="Q11" s="1"/>
  <c r="P12"/>
  <c r="Q12" s="1"/>
  <c r="P13"/>
  <c r="P14"/>
  <c r="P15"/>
  <c r="P16"/>
  <c r="Q16" s="1"/>
  <c r="P17"/>
  <c r="P18"/>
  <c r="P19"/>
  <c r="Q19" s="1"/>
  <c r="P20"/>
  <c r="Q20" s="1"/>
  <c r="P21"/>
  <c r="P22"/>
  <c r="P23"/>
  <c r="P24"/>
  <c r="P25"/>
  <c r="Q25" s="1"/>
  <c r="P26"/>
  <c r="P30"/>
  <c r="B9"/>
  <c r="C9" s="1"/>
  <c r="B10"/>
  <c r="C10" s="1"/>
  <c r="B11"/>
  <c r="C11" s="1"/>
  <c r="B12"/>
  <c r="C12" s="1"/>
  <c r="B13"/>
  <c r="C13" s="1"/>
  <c r="B14"/>
  <c r="C14" s="1"/>
  <c r="B15"/>
  <c r="C15" s="1"/>
  <c r="B16"/>
  <c r="C16" s="1"/>
  <c r="B17"/>
  <c r="C17" s="1"/>
  <c r="B18"/>
  <c r="C18" s="1"/>
  <c r="B19"/>
  <c r="C19" s="1"/>
  <c r="B20"/>
  <c r="C20" s="1"/>
  <c r="B21"/>
  <c r="C21" s="1"/>
  <c r="B22"/>
  <c r="C22" s="1"/>
  <c r="B23"/>
  <c r="C23" s="1"/>
  <c r="B24"/>
  <c r="C24" s="1"/>
  <c r="B25"/>
  <c r="C25" s="1"/>
  <c r="B26"/>
  <c r="C26" s="1"/>
  <c r="B27"/>
  <c r="C27" s="1"/>
  <c r="B28"/>
  <c r="C28" s="1"/>
  <c r="B29"/>
  <c r="C29" s="1"/>
  <c r="B30"/>
  <c r="C30" s="1"/>
  <c r="B31"/>
  <c r="C31" s="1"/>
  <c r="B32"/>
  <c r="C32" s="1"/>
  <c r="N38" l="1"/>
  <c r="Q38" s="1"/>
  <c r="N34"/>
  <c r="Q34" s="1"/>
  <c r="Q14"/>
  <c r="Q10"/>
  <c r="Q31"/>
  <c r="Q27"/>
  <c r="Q30"/>
  <c r="Q18"/>
  <c r="Q21"/>
  <c r="Q22"/>
  <c r="Q13"/>
  <c r="N33"/>
  <c r="Q33" s="1"/>
  <c r="N37"/>
  <c r="Q37" s="1"/>
  <c r="N36"/>
  <c r="Q36" s="1"/>
  <c r="N35"/>
  <c r="Q35" s="1"/>
  <c r="Q26"/>
  <c r="Q17"/>
  <c r="Q9"/>
  <c r="Q32"/>
  <c r="Q23"/>
  <c r="Q15"/>
  <c r="Q24"/>
  <c r="Q40" l="1"/>
  <c r="Q39" l="1"/>
  <c r="Q41" s="1"/>
</calcChain>
</file>

<file path=xl/sharedStrings.xml><?xml version="1.0" encoding="utf-8"?>
<sst xmlns="http://schemas.openxmlformats.org/spreadsheetml/2006/main" count="771" uniqueCount="658">
  <si>
    <t>Наименование изделия</t>
  </si>
  <si>
    <t>Арт.</t>
  </si>
  <si>
    <t>Размеры</t>
  </si>
  <si>
    <t>верт.</t>
  </si>
  <si>
    <t>гориз.</t>
  </si>
  <si>
    <t>Коэффициенты</t>
  </si>
  <si>
    <t>R</t>
  </si>
  <si>
    <t>C/Я/У</t>
  </si>
  <si>
    <t>Ед. изм.</t>
  </si>
  <si>
    <t>Кол-во</t>
  </si>
  <si>
    <t>Стоимость изг. За ед.</t>
  </si>
  <si>
    <t>Сумма за изг. с коэфф.</t>
  </si>
  <si>
    <t>Стоимость изр. за ед. с коэфф.</t>
  </si>
  <si>
    <t>артикул</t>
  </si>
  <si>
    <t>верт</t>
  </si>
  <si>
    <t>гориз</t>
  </si>
  <si>
    <t>Цена</t>
  </si>
  <si>
    <t>аТ2</t>
  </si>
  <si>
    <t>аТ3</t>
  </si>
  <si>
    <t>аТ4</t>
  </si>
  <si>
    <t>аТ5</t>
  </si>
  <si>
    <t>аТ6</t>
  </si>
  <si>
    <t>аТ7</t>
  </si>
  <si>
    <t>аТ8</t>
  </si>
  <si>
    <t>аТ9</t>
  </si>
  <si>
    <t>аТ10</t>
  </si>
  <si>
    <t>аТ11</t>
  </si>
  <si>
    <t>Название</t>
  </si>
  <si>
    <t>аТ12</t>
  </si>
  <si>
    <t>аТ13</t>
  </si>
  <si>
    <t>аТ14</t>
  </si>
  <si>
    <t>аТ15а</t>
  </si>
  <si>
    <t>аТ15б</t>
  </si>
  <si>
    <t>аТ16</t>
  </si>
  <si>
    <t>аТ17</t>
  </si>
  <si>
    <t>аТ18</t>
  </si>
  <si>
    <t>аТ19</t>
  </si>
  <si>
    <t>аТ20</t>
  </si>
  <si>
    <t>аТ21</t>
  </si>
  <si>
    <t>аТ24</t>
  </si>
  <si>
    <t>аТ25</t>
  </si>
  <si>
    <t>аТ26</t>
  </si>
  <si>
    <t>аТ27а</t>
  </si>
  <si>
    <t>аТ27б</t>
  </si>
  <si>
    <t>аТ27в</t>
  </si>
  <si>
    <t>аТ28а</t>
  </si>
  <si>
    <t>аТ28б</t>
  </si>
  <si>
    <t>аТ29</t>
  </si>
  <si>
    <t>аТ30</t>
  </si>
  <si>
    <t>аТ31</t>
  </si>
  <si>
    <t>аТ32</t>
  </si>
  <si>
    <t>аТ33</t>
  </si>
  <si>
    <t>аТ34</t>
  </si>
  <si>
    <t>аТ35</t>
  </si>
  <si>
    <t>аТ36а</t>
  </si>
  <si>
    <t>аТ36б</t>
  </si>
  <si>
    <t>аТ36в</t>
  </si>
  <si>
    <t>аТ38</t>
  </si>
  <si>
    <t>аТ39</t>
  </si>
  <si>
    <t>аТ40</t>
  </si>
  <si>
    <t>аТ41</t>
  </si>
  <si>
    <t>аТ42</t>
  </si>
  <si>
    <t>аТ43</t>
  </si>
  <si>
    <t>аТ44</t>
  </si>
  <si>
    <t>аТ45</t>
  </si>
  <si>
    <t>аТ46а</t>
  </si>
  <si>
    <t>аТ46б</t>
  </si>
  <si>
    <t>аТ47а</t>
  </si>
  <si>
    <t>аТ47б</t>
  </si>
  <si>
    <t>аТ48</t>
  </si>
  <si>
    <t>аТ49</t>
  </si>
  <si>
    <t>аТ50а</t>
  </si>
  <si>
    <t>аТ50б</t>
  </si>
  <si>
    <t>аТ51</t>
  </si>
  <si>
    <t>аТ52</t>
  </si>
  <si>
    <t>аТ53</t>
  </si>
  <si>
    <t>аТ54</t>
  </si>
  <si>
    <t>аТ55</t>
  </si>
  <si>
    <t>аТ56</t>
  </si>
  <si>
    <t>аТ57</t>
  </si>
  <si>
    <t>аТ58</t>
  </si>
  <si>
    <t>аТ59</t>
  </si>
  <si>
    <t>аТ60</t>
  </si>
  <si>
    <t>аТ61</t>
  </si>
  <si>
    <t>аТ62</t>
  </si>
  <si>
    <t>аТ63</t>
  </si>
  <si>
    <t>аТ64</t>
  </si>
  <si>
    <t>аТ65</t>
  </si>
  <si>
    <t>аТ66</t>
  </si>
  <si>
    <t>аТ67</t>
  </si>
  <si>
    <t>аТ68</t>
  </si>
  <si>
    <t>аТ69</t>
  </si>
  <si>
    <t>аТ70</t>
  </si>
  <si>
    <t>аТ71</t>
  </si>
  <si>
    <t>аТ72</t>
  </si>
  <si>
    <t>аТ73</t>
  </si>
  <si>
    <t>аТ76</t>
  </si>
  <si>
    <t>аТ77</t>
  </si>
  <si>
    <t>аТ78</t>
  </si>
  <si>
    <t>аТ79</t>
  </si>
  <si>
    <t>аТ80</t>
  </si>
  <si>
    <t>аТ81</t>
  </si>
  <si>
    <t>аТ82</t>
  </si>
  <si>
    <t>аТ83</t>
  </si>
  <si>
    <t>аТ84</t>
  </si>
  <si>
    <t>аТ85</t>
  </si>
  <si>
    <t>аТ86</t>
  </si>
  <si>
    <t>аТ87</t>
  </si>
  <si>
    <t>аТ88</t>
  </si>
  <si>
    <t>аТ89</t>
  </si>
  <si>
    <t>аТ90</t>
  </si>
  <si>
    <t>аТ91</t>
  </si>
  <si>
    <t>аТ92</t>
  </si>
  <si>
    <t>аТ93</t>
  </si>
  <si>
    <t>аТ94</t>
  </si>
  <si>
    <t>аТ95</t>
  </si>
  <si>
    <t>аТ96</t>
  </si>
  <si>
    <t>аТ97</t>
  </si>
  <si>
    <t>аТ98</t>
  </si>
  <si>
    <t>аТ99</t>
  </si>
  <si>
    <t>аТ100</t>
  </si>
  <si>
    <t>аТ101</t>
  </si>
  <si>
    <t>аТ102</t>
  </si>
  <si>
    <t>аТ103</t>
  </si>
  <si>
    <t>аТ104</t>
  </si>
  <si>
    <t>аТ105</t>
  </si>
  <si>
    <t>аТ106</t>
  </si>
  <si>
    <t>аТ107</t>
  </si>
  <si>
    <t>аТ108</t>
  </si>
  <si>
    <t>аТ109</t>
  </si>
  <si>
    <t>аТ110</t>
  </si>
  <si>
    <t>аТ111</t>
  </si>
  <si>
    <t>аТ112</t>
  </si>
  <si>
    <t>аТ113</t>
  </si>
  <si>
    <t>аТ114</t>
  </si>
  <si>
    <t>аТ115</t>
  </si>
  <si>
    <t>аТ116</t>
  </si>
  <si>
    <t>аТ117</t>
  </si>
  <si>
    <t>аТ118</t>
  </si>
  <si>
    <t>аТ119</t>
  </si>
  <si>
    <t>аТ120</t>
  </si>
  <si>
    <t>аТ121</t>
  </si>
  <si>
    <t>аТ122</t>
  </si>
  <si>
    <t>пТ3</t>
  </si>
  <si>
    <t>пТ4</t>
  </si>
  <si>
    <t>пТ5</t>
  </si>
  <si>
    <t>пТ6</t>
  </si>
  <si>
    <t>пТ7</t>
  </si>
  <si>
    <t>пТ8</t>
  </si>
  <si>
    <t>пТ9</t>
  </si>
  <si>
    <t>пТ10а</t>
  </si>
  <si>
    <t>пТ10б</t>
  </si>
  <si>
    <t>пТ10в</t>
  </si>
  <si>
    <t>пТ12</t>
  </si>
  <si>
    <t>пТ13</t>
  </si>
  <si>
    <t>пТ14</t>
  </si>
  <si>
    <t>пТ15</t>
  </si>
  <si>
    <t>пТ16</t>
  </si>
  <si>
    <t>пТ17</t>
  </si>
  <si>
    <t>пТ18</t>
  </si>
  <si>
    <t>пТ19</t>
  </si>
  <si>
    <t>пТ20</t>
  </si>
  <si>
    <t>пТ21</t>
  </si>
  <si>
    <t>пТ22</t>
  </si>
  <si>
    <t>пТ23</t>
  </si>
  <si>
    <t>пТ24</t>
  </si>
  <si>
    <t>пТ26</t>
  </si>
  <si>
    <t>пТ27</t>
  </si>
  <si>
    <t>пТ28</t>
  </si>
  <si>
    <t>пТ29</t>
  </si>
  <si>
    <t>пТ30</t>
  </si>
  <si>
    <t>пТ31</t>
  </si>
  <si>
    <t>пТ32</t>
  </si>
  <si>
    <t>пТ33</t>
  </si>
  <si>
    <t>пТ34</t>
  </si>
  <si>
    <t>пТ35</t>
  </si>
  <si>
    <t>пТ36</t>
  </si>
  <si>
    <t>пТ37</t>
  </si>
  <si>
    <t>пТ38</t>
  </si>
  <si>
    <t>пТ39</t>
  </si>
  <si>
    <t>пТ40</t>
  </si>
  <si>
    <t>пТ41</t>
  </si>
  <si>
    <t>пТ42</t>
  </si>
  <si>
    <t>пТ44</t>
  </si>
  <si>
    <t>пТ45</t>
  </si>
  <si>
    <t>пТ46</t>
  </si>
  <si>
    <t>пТ47</t>
  </si>
  <si>
    <t>пТ48</t>
  </si>
  <si>
    <t>пТ49</t>
  </si>
  <si>
    <t>пТ50</t>
  </si>
  <si>
    <t>пТ51</t>
  </si>
  <si>
    <t>пТ52</t>
  </si>
  <si>
    <t>пТ53</t>
  </si>
  <si>
    <t>пТ54</t>
  </si>
  <si>
    <t>пТ55</t>
  </si>
  <si>
    <t>пТ56</t>
  </si>
  <si>
    <t>пТ57</t>
  </si>
  <si>
    <t>пТ58</t>
  </si>
  <si>
    <t>пТ59</t>
  </si>
  <si>
    <t>пТ61</t>
  </si>
  <si>
    <t>пТ62</t>
  </si>
  <si>
    <t>пТ63</t>
  </si>
  <si>
    <t>пТ64</t>
  </si>
  <si>
    <t>пТ65</t>
  </si>
  <si>
    <t>пТ66</t>
  </si>
  <si>
    <t>пТ67</t>
  </si>
  <si>
    <t>пТ68</t>
  </si>
  <si>
    <t>пТ69</t>
  </si>
  <si>
    <t>пТ70</t>
  </si>
  <si>
    <t>пТ71</t>
  </si>
  <si>
    <t>пТ72</t>
  </si>
  <si>
    <t>пТ73</t>
  </si>
  <si>
    <t>пТ74</t>
  </si>
  <si>
    <t>пТ75</t>
  </si>
  <si>
    <t>пТ76</t>
  </si>
  <si>
    <t>пТ77</t>
  </si>
  <si>
    <t>пТ78</t>
  </si>
  <si>
    <t>яТ1</t>
  </si>
  <si>
    <t>яТ2</t>
  </si>
  <si>
    <t>яТ3</t>
  </si>
  <si>
    <t>яТ4</t>
  </si>
  <si>
    <t>яТ5</t>
  </si>
  <si>
    <t>яТ6</t>
  </si>
  <si>
    <t>яТ7</t>
  </si>
  <si>
    <t>яТ8</t>
  </si>
  <si>
    <t>яТ9</t>
  </si>
  <si>
    <t>яТ10</t>
  </si>
  <si>
    <t>яТ11</t>
  </si>
  <si>
    <t>яТ12</t>
  </si>
  <si>
    <t>яТ14</t>
  </si>
  <si>
    <t>яТ15</t>
  </si>
  <si>
    <t>яТ16</t>
  </si>
  <si>
    <t>яТ17</t>
  </si>
  <si>
    <t>яТ18</t>
  </si>
  <si>
    <t>яТ19</t>
  </si>
  <si>
    <t>яТ20</t>
  </si>
  <si>
    <t>яТ21</t>
  </si>
  <si>
    <t>яТ22</t>
  </si>
  <si>
    <t>яТ23</t>
  </si>
  <si>
    <t>яТ24</t>
  </si>
  <si>
    <t>яТ25</t>
  </si>
  <si>
    <t>яТ26</t>
  </si>
  <si>
    <t>яТ27</t>
  </si>
  <si>
    <t>яТ28</t>
  </si>
  <si>
    <t>яТ29</t>
  </si>
  <si>
    <t>уТ1</t>
  </si>
  <si>
    <t>уТ2</t>
  </si>
  <si>
    <t>уТ3</t>
  </si>
  <si>
    <t>уТ4</t>
  </si>
  <si>
    <t>уТ5</t>
  </si>
  <si>
    <t>уТ6</t>
  </si>
  <si>
    <t>уТ7</t>
  </si>
  <si>
    <t>уТ8</t>
  </si>
  <si>
    <t>уТ9</t>
  </si>
  <si>
    <t>уТ10</t>
  </si>
  <si>
    <t>уТ11</t>
  </si>
  <si>
    <t>уТ12</t>
  </si>
  <si>
    <t>уТ13</t>
  </si>
  <si>
    <t>уТ15</t>
  </si>
  <si>
    <t>уТ16</t>
  </si>
  <si>
    <t>уТ17</t>
  </si>
  <si>
    <t>аП2</t>
  </si>
  <si>
    <t>аП1</t>
  </si>
  <si>
    <t>аП4</t>
  </si>
  <si>
    <t>аП5</t>
  </si>
  <si>
    <t>аП6</t>
  </si>
  <si>
    <t>аП7</t>
  </si>
  <si>
    <t>аП8</t>
  </si>
  <si>
    <t>аП9</t>
  </si>
  <si>
    <t>Рисунок</t>
  </si>
  <si>
    <t>аК1</t>
  </si>
  <si>
    <t>аК2</t>
  </si>
  <si>
    <t>аК3</t>
  </si>
  <si>
    <t>аК4</t>
  </si>
  <si>
    <t>аК5</t>
  </si>
  <si>
    <t>аК6</t>
  </si>
  <si>
    <t>аК7а</t>
  </si>
  <si>
    <t>аК7б</t>
  </si>
  <si>
    <t>аК8</t>
  </si>
  <si>
    <t>аК9</t>
  </si>
  <si>
    <t>аК10</t>
  </si>
  <si>
    <t>аК11</t>
  </si>
  <si>
    <t>аК12</t>
  </si>
  <si>
    <t>аК13</t>
  </si>
  <si>
    <t>аК14</t>
  </si>
  <si>
    <t>аК15</t>
  </si>
  <si>
    <t>аК16</t>
  </si>
  <si>
    <t>аК17</t>
  </si>
  <si>
    <t>аК19</t>
  </si>
  <si>
    <t>аК20</t>
  </si>
  <si>
    <t>аК21</t>
  </si>
  <si>
    <t>аК22</t>
  </si>
  <si>
    <t>аК23</t>
  </si>
  <si>
    <t>аК24</t>
  </si>
  <si>
    <t>аК25</t>
  </si>
  <si>
    <t>аК26</t>
  </si>
  <si>
    <t>аК27а</t>
  </si>
  <si>
    <t>аК27б</t>
  </si>
  <si>
    <t>аК28</t>
  </si>
  <si>
    <t>аК29</t>
  </si>
  <si>
    <t>аК30</t>
  </si>
  <si>
    <t>аК31</t>
  </si>
  <si>
    <t>аК32</t>
  </si>
  <si>
    <t>аК33</t>
  </si>
  <si>
    <t>аК34а</t>
  </si>
  <si>
    <t>аК34б</t>
  </si>
  <si>
    <t>аК35</t>
  </si>
  <si>
    <t>аК36</t>
  </si>
  <si>
    <t>аК37   1</t>
  </si>
  <si>
    <t>аК37   2</t>
  </si>
  <si>
    <t>аК38</t>
  </si>
  <si>
    <t>аК39</t>
  </si>
  <si>
    <t>аК40</t>
  </si>
  <si>
    <t>аФ4</t>
  </si>
  <si>
    <t>аК41</t>
  </si>
  <si>
    <t>аК42</t>
  </si>
  <si>
    <t>аК43</t>
  </si>
  <si>
    <t>аК44</t>
  </si>
  <si>
    <t>аК45</t>
  </si>
  <si>
    <t>аК46</t>
  </si>
  <si>
    <t>аК49А</t>
  </si>
  <si>
    <t>аК49Б</t>
  </si>
  <si>
    <t>прямоугольники</t>
  </si>
  <si>
    <t>пирамида</t>
  </si>
  <si>
    <t>пирамида без верха</t>
  </si>
  <si>
    <t>цветок</t>
  </si>
  <si>
    <t>лист</t>
  </si>
  <si>
    <t>волна</t>
  </si>
  <si>
    <t>аФ1а</t>
  </si>
  <si>
    <t>аФ1б</t>
  </si>
  <si>
    <t>аФ2</t>
  </si>
  <si>
    <t>аФ3</t>
  </si>
  <si>
    <t>аФ6</t>
  </si>
  <si>
    <t>аФ7</t>
  </si>
  <si>
    <t>аФ8</t>
  </si>
  <si>
    <t>аФ9</t>
  </si>
  <si>
    <t>пл1</t>
  </si>
  <si>
    <t>пл2</t>
  </si>
  <si>
    <t>пл3</t>
  </si>
  <si>
    <t>пл4</t>
  </si>
  <si>
    <t>пл5</t>
  </si>
  <si>
    <t>пл6</t>
  </si>
  <si>
    <t>пл7</t>
  </si>
  <si>
    <t>пл8</t>
  </si>
  <si>
    <t>пл9</t>
  </si>
  <si>
    <t>пл10</t>
  </si>
  <si>
    <t>пл11</t>
  </si>
  <si>
    <t>пл12</t>
  </si>
  <si>
    <t>пл13</t>
  </si>
  <si>
    <t xml:space="preserve">Наименование или аналог </t>
  </si>
  <si>
    <t>D в мм</t>
  </si>
  <si>
    <t>ар3</t>
  </si>
  <si>
    <t>ар4</t>
  </si>
  <si>
    <t>ар5</t>
  </si>
  <si>
    <t>ар6</t>
  </si>
  <si>
    <t>ар7</t>
  </si>
  <si>
    <t>ар8</t>
  </si>
  <si>
    <t>ар9</t>
  </si>
  <si>
    <t>ар10 нф</t>
  </si>
  <si>
    <t>ар11 нф</t>
  </si>
  <si>
    <t>ар13  ф</t>
  </si>
  <si>
    <t>ар14 б  ф</t>
  </si>
  <si>
    <t>ар16  ф</t>
  </si>
  <si>
    <t xml:space="preserve">ар19   </t>
  </si>
  <si>
    <t>ар20 А</t>
  </si>
  <si>
    <t>ар20 Б</t>
  </si>
  <si>
    <t>ар21</t>
  </si>
  <si>
    <t>ар22</t>
  </si>
  <si>
    <t>ар24</t>
  </si>
  <si>
    <t>ар25</t>
  </si>
  <si>
    <t>круг</t>
  </si>
  <si>
    <t>Фронтон18</t>
  </si>
  <si>
    <t>аС1</t>
  </si>
  <si>
    <t>аС2</t>
  </si>
  <si>
    <t>аС3а</t>
  </si>
  <si>
    <t>аС3б</t>
  </si>
  <si>
    <t>аС4</t>
  </si>
  <si>
    <t>аКН1</t>
  </si>
  <si>
    <t>аКН2</t>
  </si>
  <si>
    <t>аКН3</t>
  </si>
  <si>
    <t>аКН4</t>
  </si>
  <si>
    <t>глубина</t>
  </si>
  <si>
    <t>Коэфф.</t>
  </si>
  <si>
    <t>у=1,3;я=1,3</t>
  </si>
  <si>
    <t>Вставки</t>
  </si>
  <si>
    <t>РОЗЕТКИ</t>
  </si>
  <si>
    <t>Шаблон</t>
  </si>
  <si>
    <t>м/п</t>
  </si>
  <si>
    <t>шт.</t>
  </si>
  <si>
    <t>ШАБЛОНЫ (100)</t>
  </si>
  <si>
    <t>ШАБЛОНЫ (200)</t>
  </si>
  <si>
    <t>ШАБЛОНЫ (300)</t>
  </si>
  <si>
    <t>ШАБЛОНЫ (400)</t>
  </si>
  <si>
    <t>ШАБЛОНЫ (400+)</t>
  </si>
  <si>
    <t>ПОДЛОЖКИ</t>
  </si>
  <si>
    <t>ВСЕГО ЗА ИЗГОТОВЛЕНИЕ</t>
  </si>
  <si>
    <t>руб.</t>
  </si>
  <si>
    <t>h</t>
  </si>
  <si>
    <t>кR</t>
  </si>
  <si>
    <t>аК54</t>
  </si>
  <si>
    <t>ак33</t>
  </si>
  <si>
    <t>Вставк</t>
  </si>
  <si>
    <t>аП10</t>
  </si>
  <si>
    <t>аП11</t>
  </si>
  <si>
    <t>аП12</t>
  </si>
  <si>
    <t>аП13</t>
  </si>
  <si>
    <t>аТ74б</t>
  </si>
  <si>
    <t>аТ74а</t>
  </si>
  <si>
    <t>аТ124</t>
  </si>
  <si>
    <t>аТ125</t>
  </si>
  <si>
    <t>аТ126</t>
  </si>
  <si>
    <t>аТ127</t>
  </si>
  <si>
    <t>аТ128</t>
  </si>
  <si>
    <t>аТ129</t>
  </si>
  <si>
    <t>аТ130</t>
  </si>
  <si>
    <t>аТ131</t>
  </si>
  <si>
    <t>аТ132</t>
  </si>
  <si>
    <t>пТ11б</t>
  </si>
  <si>
    <t>пТ11а</t>
  </si>
  <si>
    <t>пТ79</t>
  </si>
  <si>
    <t>пТ80</t>
  </si>
  <si>
    <t>пТ81</t>
  </si>
  <si>
    <t>пТ82</t>
  </si>
  <si>
    <t>пТ83</t>
  </si>
  <si>
    <t>пТ84</t>
  </si>
  <si>
    <t>пТ85</t>
  </si>
  <si>
    <t>пТ86</t>
  </si>
  <si>
    <t>пТ87</t>
  </si>
  <si>
    <t>пТ88</t>
  </si>
  <si>
    <t>пТ89</t>
  </si>
  <si>
    <t>пТ90</t>
  </si>
  <si>
    <t>пТ91</t>
  </si>
  <si>
    <t>пТ92</t>
  </si>
  <si>
    <t>пТ93</t>
  </si>
  <si>
    <t>пТ94</t>
  </si>
  <si>
    <t>пТ95</t>
  </si>
  <si>
    <t>пТ96</t>
  </si>
  <si>
    <t>пТ97</t>
  </si>
  <si>
    <t>пТ98</t>
  </si>
  <si>
    <t>пТ99</t>
  </si>
  <si>
    <t>пТ100</t>
  </si>
  <si>
    <t>пТ101</t>
  </si>
  <si>
    <t>пТ102</t>
  </si>
  <si>
    <t>пТ103</t>
  </si>
  <si>
    <t>пТ104</t>
  </si>
  <si>
    <t>пТ105</t>
  </si>
  <si>
    <t>яТ30</t>
  </si>
  <si>
    <t>яТ31</t>
  </si>
  <si>
    <t>ак1</t>
  </si>
  <si>
    <t>ак2</t>
  </si>
  <si>
    <t>к62</t>
  </si>
  <si>
    <t>аф2</t>
  </si>
  <si>
    <t>ап1</t>
  </si>
  <si>
    <t>п37б</t>
  </si>
  <si>
    <t>п41б</t>
  </si>
  <si>
    <t>ф5</t>
  </si>
  <si>
    <t>ак4</t>
  </si>
  <si>
    <t>аК18а</t>
  </si>
  <si>
    <t>аК18б</t>
  </si>
  <si>
    <t>аК18в</t>
  </si>
  <si>
    <t>п46б</t>
  </si>
  <si>
    <t>ф9</t>
  </si>
  <si>
    <t>ф90</t>
  </si>
  <si>
    <t>п22</t>
  </si>
  <si>
    <t>п5</t>
  </si>
  <si>
    <t>к26</t>
  </si>
  <si>
    <t>п25</t>
  </si>
  <si>
    <t>п15</t>
  </si>
  <si>
    <t>ак32</t>
  </si>
  <si>
    <t>аТ23а</t>
  </si>
  <si>
    <t>аТ23б</t>
  </si>
  <si>
    <t>аТ1а</t>
  </si>
  <si>
    <t>аТ1б</t>
  </si>
  <si>
    <t>аТ75а</t>
  </si>
  <si>
    <t>аТ75б</t>
  </si>
  <si>
    <t>аТ75в</t>
  </si>
  <si>
    <t>аТ123</t>
  </si>
  <si>
    <t>пТ1а</t>
  </si>
  <si>
    <t>пТ1б</t>
  </si>
  <si>
    <t>пТ2а</t>
  </si>
  <si>
    <t>пТ2б</t>
  </si>
  <si>
    <t>пТ25а</t>
  </si>
  <si>
    <t>пТ25б</t>
  </si>
  <si>
    <t>пТ43а</t>
  </si>
  <si>
    <t>пТ43б</t>
  </si>
  <si>
    <t>пТ60а</t>
  </si>
  <si>
    <t>пТ60б</t>
  </si>
  <si>
    <t>Размеры Арт.</t>
  </si>
  <si>
    <t>пТ1в</t>
  </si>
  <si>
    <t>г</t>
  </si>
  <si>
    <t>в</t>
  </si>
  <si>
    <t>вв</t>
  </si>
  <si>
    <t>яТ13а</t>
  </si>
  <si>
    <t>яТ13б</t>
  </si>
  <si>
    <t>37х20</t>
  </si>
  <si>
    <t>35х35</t>
  </si>
  <si>
    <t>25х25</t>
  </si>
  <si>
    <t>25х40</t>
  </si>
  <si>
    <t>45х15</t>
  </si>
  <si>
    <t>45х20</t>
  </si>
  <si>
    <t>30х15</t>
  </si>
  <si>
    <t>95х30</t>
  </si>
  <si>
    <t>40х10</t>
  </si>
  <si>
    <t>100х70</t>
  </si>
  <si>
    <t>20х20</t>
  </si>
  <si>
    <t>20х25</t>
  </si>
  <si>
    <t>150х30</t>
  </si>
  <si>
    <t>30х17</t>
  </si>
  <si>
    <t>ввхгг</t>
  </si>
  <si>
    <t>25х30</t>
  </si>
  <si>
    <t>ар23а</t>
  </si>
  <si>
    <t>ар23б</t>
  </si>
  <si>
    <t>ар23в</t>
  </si>
  <si>
    <t>аФ10</t>
  </si>
  <si>
    <t>аП14</t>
  </si>
  <si>
    <t>ап14</t>
  </si>
  <si>
    <t>уТ19</t>
  </si>
  <si>
    <t>65х65</t>
  </si>
  <si>
    <t>аП15</t>
  </si>
  <si>
    <t>аК55</t>
  </si>
  <si>
    <t>аК56</t>
  </si>
  <si>
    <t>аК57</t>
  </si>
  <si>
    <t>аф7</t>
  </si>
  <si>
    <t>аС5а</t>
  </si>
  <si>
    <t>аС5б</t>
  </si>
  <si>
    <t>аП16</t>
  </si>
  <si>
    <t>аФ5а</t>
  </si>
  <si>
    <t>аФ5б</t>
  </si>
  <si>
    <t>аФ5в</t>
  </si>
  <si>
    <t>аФ5г</t>
  </si>
  <si>
    <t>аКН5</t>
  </si>
  <si>
    <t>аК58</t>
  </si>
  <si>
    <t>аК59</t>
  </si>
  <si>
    <t>к106</t>
  </si>
  <si>
    <t>аК48а</t>
  </si>
  <si>
    <t>аК48б</t>
  </si>
  <si>
    <t>аК60</t>
  </si>
  <si>
    <t xml:space="preserve">ар17 б </t>
  </si>
  <si>
    <t>ар17а</t>
  </si>
  <si>
    <t>ар14 а</t>
  </si>
  <si>
    <t xml:space="preserve">ар18 </t>
  </si>
  <si>
    <t xml:space="preserve">ар2  </t>
  </si>
  <si>
    <t>Ф</t>
  </si>
  <si>
    <t>аК50</t>
  </si>
  <si>
    <t>аК47а</t>
  </si>
  <si>
    <t>аК47б</t>
  </si>
  <si>
    <t>аП25</t>
  </si>
  <si>
    <t>аТ133</t>
  </si>
  <si>
    <t>яТ32</t>
  </si>
  <si>
    <t>яТ33</t>
  </si>
  <si>
    <t>аТ134</t>
  </si>
  <si>
    <t>аТ135</t>
  </si>
  <si>
    <t>аТ136</t>
  </si>
  <si>
    <t>аТ137</t>
  </si>
  <si>
    <t>аТ138</t>
  </si>
  <si>
    <t>аТ22а</t>
  </si>
  <si>
    <t>аТ22б</t>
  </si>
  <si>
    <t>аС10а</t>
  </si>
  <si>
    <t>аС10б</t>
  </si>
  <si>
    <t>аС10в</t>
  </si>
  <si>
    <t>ар26</t>
  </si>
  <si>
    <t>центр аР23а</t>
  </si>
  <si>
    <t>уТ14а</t>
  </si>
  <si>
    <t>уТ14б</t>
  </si>
  <si>
    <t>15х15</t>
  </si>
  <si>
    <t>30х30</t>
  </si>
  <si>
    <t>яТ34</t>
  </si>
  <si>
    <t>19х20</t>
  </si>
  <si>
    <t>аС13а</t>
  </si>
  <si>
    <t>аС13б</t>
  </si>
  <si>
    <t>аС12</t>
  </si>
  <si>
    <t>аУ3б</t>
  </si>
  <si>
    <t>аТ37а</t>
  </si>
  <si>
    <t>аТ37б</t>
  </si>
  <si>
    <t>аС14</t>
  </si>
  <si>
    <t>аС15</t>
  </si>
  <si>
    <t>пТ106</t>
  </si>
  <si>
    <t>ннс</t>
  </si>
  <si>
    <t>ар27</t>
  </si>
  <si>
    <t>пТ107а</t>
  </si>
  <si>
    <t>пТ107б</t>
  </si>
  <si>
    <t>аТ139</t>
  </si>
  <si>
    <t>аМ7</t>
  </si>
  <si>
    <t>аМ1а</t>
  </si>
  <si>
    <t>аМ1б</t>
  </si>
  <si>
    <t>аМ3а</t>
  </si>
  <si>
    <t>аМ3б</t>
  </si>
  <si>
    <t>аМ4</t>
  </si>
  <si>
    <t>аУ5</t>
  </si>
  <si>
    <t>аМ2а</t>
  </si>
  <si>
    <t>аМ2б</t>
  </si>
  <si>
    <t>аПН3а</t>
  </si>
  <si>
    <t>аПН3б</t>
  </si>
  <si>
    <t>ар1</t>
  </si>
  <si>
    <t>аУ3а</t>
  </si>
  <si>
    <t>аУ6</t>
  </si>
  <si>
    <t>п46а</t>
  </si>
  <si>
    <t>п12б</t>
  </si>
  <si>
    <t>аС11а</t>
  </si>
  <si>
    <t>аС11б</t>
  </si>
  <si>
    <t>аС11в</t>
  </si>
  <si>
    <t>плинт6</t>
  </si>
  <si>
    <t>аУ4</t>
  </si>
  <si>
    <t>аУ7</t>
  </si>
  <si>
    <t>аУ8</t>
  </si>
  <si>
    <t>ар15</t>
  </si>
  <si>
    <t>аК61</t>
  </si>
  <si>
    <t>аК62</t>
  </si>
  <si>
    <t>акн5</t>
  </si>
  <si>
    <t>?</t>
  </si>
  <si>
    <t>аПН1</t>
  </si>
  <si>
    <t>реш Спер</t>
  </si>
  <si>
    <t>аП3</t>
  </si>
  <si>
    <t>аПН2</t>
  </si>
  <si>
    <t>реш гл</t>
  </si>
  <si>
    <t>ап11</t>
  </si>
  <si>
    <t>аУ9</t>
  </si>
  <si>
    <t>аП18</t>
  </si>
  <si>
    <t>аП17</t>
  </si>
  <si>
    <t>аМ8а</t>
  </si>
  <si>
    <t>аМ8б</t>
  </si>
  <si>
    <t>аМ9</t>
  </si>
  <si>
    <t>усы</t>
  </si>
  <si>
    <t>аМ10</t>
  </si>
  <si>
    <t>лист мал</t>
  </si>
  <si>
    <t>аМ11</t>
  </si>
  <si>
    <t>лист бол</t>
  </si>
  <si>
    <t>аМ5</t>
  </si>
  <si>
    <t>аМ6</t>
  </si>
  <si>
    <t>аС6</t>
  </si>
  <si>
    <t>аС7</t>
  </si>
  <si>
    <t>аС8</t>
  </si>
  <si>
    <t>аС9</t>
  </si>
  <si>
    <t>аС16</t>
  </si>
  <si>
    <t>аС17</t>
  </si>
  <si>
    <t>аПН4а</t>
  </si>
  <si>
    <t>аПН4б</t>
  </si>
  <si>
    <t>аПН4в</t>
  </si>
  <si>
    <t>аПН4г</t>
  </si>
  <si>
    <t>сетка</t>
  </si>
  <si>
    <t>сетка+роз</t>
  </si>
  <si>
    <t>аКП1</t>
  </si>
  <si>
    <t>аКП2</t>
  </si>
  <si>
    <t>аКП3</t>
  </si>
  <si>
    <t>аКП4</t>
  </si>
  <si>
    <t>280х63</t>
  </si>
  <si>
    <t>Капители</t>
  </si>
  <si>
    <t>ствол</t>
  </si>
  <si>
    <t>250х35</t>
  </si>
  <si>
    <t>D=205</t>
  </si>
  <si>
    <t>1/2</t>
  </si>
  <si>
    <t>200Х35</t>
  </si>
  <si>
    <t>аС18</t>
  </si>
  <si>
    <t>аП19</t>
  </si>
  <si>
    <r>
      <rPr>
        <b/>
        <sz val="11"/>
        <color rgb="FFC00000"/>
        <rFont val="Calibri"/>
        <family val="2"/>
        <charset val="204"/>
        <scheme val="minor"/>
      </rPr>
      <t>ШАБЛОНЫ</t>
    </r>
    <r>
      <rPr>
        <b/>
        <sz val="11"/>
        <color theme="1"/>
        <rFont val="Calibri"/>
        <family val="2"/>
        <charset val="204"/>
        <scheme val="minor"/>
      </rPr>
      <t/>
    </r>
  </si>
  <si>
    <t xml:space="preserve">ВСЕГО ЗА ИЗГОТОВЛЕНИЕ, шаблоны </t>
  </si>
  <si>
    <t>ПРЕДВАРИТЕЛЬНАЯ СМЕТА НА ИЗГОТОВЛЕНИЕ ГИПСОВОЙ ЛЕПНИНЫ №1</t>
  </si>
  <si>
    <t>Помещение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</si>
</sst>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color theme="1"/>
      <name val="Arial"/>
      <family val="2"/>
      <charset val="204"/>
    </font>
    <font>
      <sz val="10"/>
      <color theme="1"/>
      <name val="Arial Cyr"/>
      <charset val="204"/>
    </font>
    <font>
      <sz val="11"/>
      <color rgb="FF375517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375517"/>
      <name val="Calibri"/>
      <family val="2"/>
      <charset val="204"/>
      <scheme val="minor"/>
    </font>
    <font>
      <b/>
      <sz val="10"/>
      <color rgb="FFC00000"/>
      <name val="Calibri"/>
      <family val="2"/>
      <charset val="204"/>
      <scheme val="minor"/>
    </font>
    <font>
      <sz val="10"/>
      <color rgb="FFC00000"/>
      <name val="Calibri"/>
      <family val="2"/>
      <charset val="204"/>
      <scheme val="minor"/>
    </font>
    <font>
      <sz val="8"/>
      <color theme="5" tint="-0.249977111117893"/>
      <name val="Calibri"/>
      <family val="2"/>
      <charset val="204"/>
      <scheme val="minor"/>
    </font>
    <font>
      <b/>
      <sz val="8"/>
      <color theme="5" tint="-0.249977111117893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5EC90"/>
        <bgColor indexed="64"/>
      </patternFill>
    </fill>
    <fill>
      <patternFill patternType="solid">
        <fgColor rgb="FFBFFBAF"/>
        <bgColor indexed="64"/>
      </patternFill>
    </fill>
    <fill>
      <gradientFill type="path" left="0.5" right="0.5" top="0.5" bottom="0.5">
        <stop position="0">
          <color rgb="FFE5EC90"/>
        </stop>
        <stop position="1">
          <color rgb="FF629151"/>
        </stop>
      </gradient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2" borderId="1" xfId="0" applyFont="1" applyFill="1" applyBorder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2" fillId="0" borderId="1" xfId="0" applyNumberFormat="1" applyFont="1" applyBorder="1"/>
    <xf numFmtId="0" fontId="2" fillId="0" borderId="1" xfId="0" applyNumberFormat="1" applyFont="1" applyBorder="1" applyAlignment="1">
      <alignment horizontal="right"/>
    </xf>
    <xf numFmtId="0" fontId="3" fillId="0" borderId="0" xfId="0" applyFont="1"/>
    <xf numFmtId="0" fontId="2" fillId="0" borderId="5" xfId="0" applyFont="1" applyBorder="1"/>
    <xf numFmtId="0" fontId="2" fillId="3" borderId="4" xfId="0" applyFont="1" applyFill="1" applyBorder="1"/>
    <xf numFmtId="0" fontId="2" fillId="3" borderId="5" xfId="0" applyFont="1" applyFill="1" applyBorder="1"/>
    <xf numFmtId="0" fontId="2" fillId="3" borderId="6" xfId="0" applyFont="1" applyFill="1" applyBorder="1"/>
    <xf numFmtId="0" fontId="2" fillId="3" borderId="7" xfId="0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2" fillId="3" borderId="1" xfId="0" applyFont="1" applyFill="1" applyBorder="1"/>
    <xf numFmtId="2" fontId="4" fillId="0" borderId="1" xfId="0" applyNumberFormat="1" applyFont="1" applyBorder="1"/>
    <xf numFmtId="0" fontId="4" fillId="0" borderId="0" xfId="0" applyFont="1"/>
    <xf numFmtId="0" fontId="4" fillId="3" borderId="1" xfId="0" applyFont="1" applyFill="1" applyBorder="1"/>
    <xf numFmtId="0" fontId="4" fillId="0" borderId="1" xfId="0" applyFont="1" applyBorder="1"/>
    <xf numFmtId="0" fontId="0" fillId="0" borderId="0" xfId="0" applyFill="1"/>
    <xf numFmtId="0" fontId="0" fillId="0" borderId="1" xfId="0" applyFill="1" applyBorder="1"/>
    <xf numFmtId="0" fontId="3" fillId="0" borderId="0" xfId="0" applyFont="1" applyFill="1"/>
    <xf numFmtId="0" fontId="4" fillId="0" borderId="0" xfId="0" applyFont="1" applyFill="1"/>
    <xf numFmtId="0" fontId="4" fillId="3" borderId="0" xfId="0" applyFont="1" applyFill="1" applyBorder="1"/>
    <xf numFmtId="0" fontId="2" fillId="0" borderId="0" xfId="0" applyFont="1" applyBorder="1"/>
    <xf numFmtId="2" fontId="4" fillId="0" borderId="0" xfId="0" applyNumberFormat="1" applyFont="1" applyBorder="1"/>
    <xf numFmtId="0" fontId="1" fillId="2" borderId="1" xfId="0" applyFont="1" applyFill="1" applyBorder="1" applyAlignment="1">
      <alignment horizontal="center"/>
    </xf>
    <xf numFmtId="0" fontId="5" fillId="0" borderId="0" xfId="0" applyFont="1" applyFill="1"/>
    <xf numFmtId="0" fontId="1" fillId="0" borderId="0" xfId="0" applyFont="1" applyBorder="1"/>
    <xf numFmtId="0" fontId="1" fillId="0" borderId="0" xfId="0" applyFont="1" applyFill="1" applyBorder="1"/>
    <xf numFmtId="0" fontId="1" fillId="0" borderId="0" xfId="0" applyFont="1"/>
    <xf numFmtId="0" fontId="1" fillId="0" borderId="9" xfId="0" applyFont="1" applyBorder="1"/>
    <xf numFmtId="0" fontId="0" fillId="0" borderId="0" xfId="0" applyFont="1"/>
    <xf numFmtId="0" fontId="1" fillId="2" borderId="1" xfId="0" applyFont="1" applyFill="1" applyBorder="1" applyAlignment="1"/>
    <xf numFmtId="2" fontId="1" fillId="2" borderId="1" xfId="0" applyNumberFormat="1" applyFont="1" applyFill="1" applyBorder="1" applyAlignment="1"/>
    <xf numFmtId="0" fontId="6" fillId="0" borderId="0" xfId="0" applyFont="1" applyBorder="1"/>
    <xf numFmtId="0" fontId="6" fillId="0" borderId="0" xfId="0" applyFont="1"/>
    <xf numFmtId="0" fontId="1" fillId="8" borderId="0" xfId="0" applyFont="1" applyFill="1" applyBorder="1"/>
    <xf numFmtId="0" fontId="1" fillId="8" borderId="0" xfId="0" applyFont="1" applyFill="1"/>
    <xf numFmtId="0" fontId="7" fillId="0" borderId="0" xfId="0" applyFont="1"/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/>
    <xf numFmtId="0" fontId="9" fillId="0" borderId="1" xfId="0" applyFont="1" applyBorder="1" applyAlignment="1">
      <alignment horizontal="center" vertical="center" textRotation="90" wrapText="1"/>
    </xf>
    <xf numFmtId="0" fontId="9" fillId="0" borderId="3" xfId="0" applyFont="1" applyFill="1" applyBorder="1" applyAlignment="1">
      <alignment horizontal="center" vertical="center" textRotation="90" wrapText="1"/>
    </xf>
    <xf numFmtId="0" fontId="9" fillId="0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textRotation="90" wrapText="1"/>
    </xf>
    <xf numFmtId="0" fontId="10" fillId="0" borderId="1" xfId="0" applyFont="1" applyBorder="1"/>
    <xf numFmtId="2" fontId="11" fillId="0" borderId="1" xfId="0" applyNumberFormat="1" applyFont="1" applyBorder="1"/>
    <xf numFmtId="2" fontId="10" fillId="0" borderId="1" xfId="0" applyNumberFormat="1" applyFont="1" applyBorder="1"/>
    <xf numFmtId="2" fontId="10" fillId="7" borderId="1" xfId="0" applyNumberFormat="1" applyFont="1" applyFill="1" applyBorder="1"/>
    <xf numFmtId="0" fontId="9" fillId="0" borderId="1" xfId="0" applyFont="1" applyBorder="1"/>
    <xf numFmtId="0" fontId="12" fillId="8" borderId="1" xfId="0" applyFont="1" applyFill="1" applyBorder="1"/>
    <xf numFmtId="0" fontId="13" fillId="8" borderId="1" xfId="0" applyFont="1" applyFill="1" applyBorder="1"/>
    <xf numFmtId="0" fontId="6" fillId="7" borderId="0" xfId="0" applyFont="1" applyFill="1" applyBorder="1"/>
    <xf numFmtId="0" fontId="6" fillId="7" borderId="0" xfId="0" applyFont="1" applyFill="1"/>
    <xf numFmtId="2" fontId="0" fillId="0" borderId="0" xfId="0" applyNumberFormat="1"/>
    <xf numFmtId="0" fontId="9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0" fontId="15" fillId="0" borderId="1" xfId="0" applyFont="1" applyBorder="1" applyAlignment="1">
      <alignment horizontal="center" vertical="center" textRotation="90" wrapText="1"/>
    </xf>
    <xf numFmtId="0" fontId="15" fillId="0" borderId="1" xfId="0" applyFont="1" applyBorder="1" applyAlignment="1">
      <alignment horizontal="center" vertical="center" wrapText="1"/>
    </xf>
    <xf numFmtId="2" fontId="1" fillId="7" borderId="0" xfId="0" applyNumberFormat="1" applyFont="1" applyFill="1"/>
    <xf numFmtId="2" fontId="9" fillId="7" borderId="0" xfId="0" applyNumberFormat="1" applyFont="1" applyFill="1"/>
    <xf numFmtId="2" fontId="9" fillId="8" borderId="0" xfId="0" applyNumberFormat="1" applyFont="1" applyFill="1"/>
    <xf numFmtId="1" fontId="3" fillId="0" borderId="0" xfId="0" applyNumberFormat="1" applyFont="1"/>
    <xf numFmtId="1" fontId="0" fillId="5" borderId="1" xfId="0" applyNumberFormat="1" applyFill="1" applyBorder="1"/>
    <xf numFmtId="0" fontId="2" fillId="0" borderId="1" xfId="0" applyFont="1" applyFill="1" applyBorder="1"/>
    <xf numFmtId="2" fontId="4" fillId="0" borderId="1" xfId="0" applyNumberFormat="1" applyFont="1" applyFill="1" applyBorder="1"/>
    <xf numFmtId="0" fontId="2" fillId="4" borderId="1" xfId="0" applyFont="1" applyFill="1" applyBorder="1"/>
    <xf numFmtId="49" fontId="3" fillId="0" borderId="0" xfId="0" applyNumberFormat="1" applyFont="1"/>
    <xf numFmtId="0" fontId="9" fillId="0" borderId="1" xfId="0" applyFont="1" applyBorder="1" applyAlignment="1">
      <alignment horizontal="center" vertical="center" wrapText="1"/>
    </xf>
    <xf numFmtId="0" fontId="1" fillId="9" borderId="0" xfId="0" applyFont="1" applyFill="1" applyAlignment="1">
      <alignment horizontal="center" vertical="center"/>
    </xf>
    <xf numFmtId="0" fontId="1" fillId="9" borderId="10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vertical="center" textRotation="90" wrapText="1"/>
    </xf>
    <xf numFmtId="0" fontId="15" fillId="0" borderId="5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E5EC90"/>
      <color rgb="FF629151"/>
      <color rgb="FF8DF870"/>
      <color rgb="FF45691D"/>
      <color rgb="FFDCE569"/>
      <color rgb="FFBFFBAF"/>
      <color rgb="FFADFA98"/>
      <color rgb="FF375517"/>
      <color rgb="FF619428"/>
      <color rgb="FF00A24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tabSelected="1" workbookViewId="0">
      <selection activeCell="E9" sqref="E9"/>
    </sheetView>
  </sheetViews>
  <sheetFormatPr defaultRowHeight="15"/>
  <cols>
    <col min="1" max="1" width="2.28515625" customWidth="1"/>
    <col min="2" max="2" width="2.42578125" hidden="1" customWidth="1"/>
    <col min="3" max="3" width="3.28515625" hidden="1" customWidth="1"/>
    <col min="4" max="4" width="2.42578125" hidden="1" customWidth="1"/>
    <col min="5" max="5" width="45.7109375" customWidth="1"/>
    <col min="6" max="6" width="5.28515625" customWidth="1"/>
    <col min="7" max="8" width="3.42578125" customWidth="1"/>
    <col min="9" max="12" width="4.7109375" customWidth="1"/>
    <col min="13" max="13" width="5.5703125" customWidth="1"/>
    <col min="14" max="14" width="4.7109375" customWidth="1"/>
    <col min="15" max="16" width="8.7109375" customWidth="1"/>
    <col min="17" max="17" width="11.7109375" customWidth="1"/>
  </cols>
  <sheetData>
    <row r="1" spans="1:19" s="19" customForma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9">
      <c r="A2" s="72" t="s">
        <v>656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</row>
    <row r="3" spans="1:19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</row>
    <row r="4" spans="1:19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</row>
    <row r="5" spans="1:19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</row>
    <row r="6" spans="1:19" s="42" customFormat="1" ht="33" customHeight="1">
      <c r="A6" s="75" t="s">
        <v>386</v>
      </c>
      <c r="B6" s="40"/>
      <c r="C6" s="58"/>
      <c r="D6" s="71"/>
      <c r="E6" s="74" t="s">
        <v>0</v>
      </c>
      <c r="F6" s="74" t="s">
        <v>1</v>
      </c>
      <c r="G6" s="77" t="s">
        <v>487</v>
      </c>
      <c r="H6" s="78"/>
      <c r="I6" s="74" t="s">
        <v>2</v>
      </c>
      <c r="J6" s="74"/>
      <c r="K6" s="74" t="s">
        <v>5</v>
      </c>
      <c r="L6" s="74"/>
      <c r="M6" s="74" t="s">
        <v>8</v>
      </c>
      <c r="N6" s="74" t="s">
        <v>9</v>
      </c>
      <c r="O6" s="74" t="s">
        <v>10</v>
      </c>
      <c r="P6" s="74" t="s">
        <v>12</v>
      </c>
      <c r="Q6" s="74" t="s">
        <v>11</v>
      </c>
      <c r="R6" s="41"/>
      <c r="S6" s="41"/>
    </row>
    <row r="7" spans="1:19" s="42" customFormat="1" ht="30" customHeight="1">
      <c r="A7" s="76"/>
      <c r="B7" s="40"/>
      <c r="C7" s="58"/>
      <c r="D7" s="71"/>
      <c r="E7" s="74"/>
      <c r="F7" s="74"/>
      <c r="G7" s="60" t="s">
        <v>3</v>
      </c>
      <c r="H7" s="61" t="s">
        <v>4</v>
      </c>
      <c r="I7" s="43" t="s">
        <v>3</v>
      </c>
      <c r="J7" s="40" t="s">
        <v>4</v>
      </c>
      <c r="K7" s="40" t="s">
        <v>6</v>
      </c>
      <c r="L7" s="40" t="s">
        <v>7</v>
      </c>
      <c r="M7" s="74"/>
      <c r="N7" s="74"/>
      <c r="O7" s="74"/>
      <c r="P7" s="74"/>
      <c r="Q7" s="74"/>
      <c r="R7" s="41"/>
      <c r="S7" s="41"/>
    </row>
    <row r="8" spans="1:19" s="42" customFormat="1" ht="14.25" customHeight="1">
      <c r="A8" s="44"/>
      <c r="B8" s="45"/>
      <c r="C8" s="45"/>
      <c r="D8" s="45"/>
      <c r="E8" s="46" t="s">
        <v>657</v>
      </c>
      <c r="F8" s="46"/>
      <c r="G8" s="46"/>
      <c r="H8" s="46"/>
      <c r="I8" s="47"/>
      <c r="J8" s="46"/>
      <c r="K8" s="46"/>
      <c r="L8" s="46"/>
      <c r="M8" s="46"/>
      <c r="N8" s="46"/>
      <c r="O8" s="46"/>
      <c r="P8" s="46"/>
      <c r="Q8" s="46"/>
      <c r="R8" s="41"/>
      <c r="S8" s="41"/>
    </row>
    <row r="9" spans="1:19" s="42" customFormat="1" ht="12.75">
      <c r="A9" s="48"/>
      <c r="B9" s="48">
        <f t="shared" ref="B9:B15" si="0">IF(A9="ш",(IF(I9*J9=0,0,(IF((I9+J9)&lt;=100,1,(IF((I9+J9)&lt;=200,2,(IF((I9+J9)&lt;=300,3,(IF((I9+J9)&lt;=400,4,5)))))))))),0)</f>
        <v>0</v>
      </c>
      <c r="C9" s="48">
        <f t="shared" ref="C9:C13" si="1">IF(AND(B9&gt;0,L9&gt;1),1,0)</f>
        <v>0</v>
      </c>
      <c r="D9" s="48">
        <f>IF(OR(AND(F9&gt;0,K9&gt;1),AND(I9&gt;0,J9&gt;0,K9&gt;1)),1,0)</f>
        <v>0</v>
      </c>
      <c r="E9" s="48"/>
      <c r="F9" s="48"/>
      <c r="G9" s="59" t="str">
        <f>IF(F9=0,"&gt;",VLOOKUP(F9,'Цены, размеры'!$C$2:'Цены, размеры'!$H$573,2,FALSE))</f>
        <v>&gt;</v>
      </c>
      <c r="H9" s="59" t="str">
        <f>IF(F9=0,"&gt;",VLOOKUP(F9,'Цены, размеры'!$C$2:'Цены, размеры'!$H$573,3,FALSE))</f>
        <v>&gt;</v>
      </c>
      <c r="I9" s="48"/>
      <c r="J9" s="48"/>
      <c r="K9" s="48">
        <v>1</v>
      </c>
      <c r="L9" s="48">
        <v>1</v>
      </c>
      <c r="M9" s="48" t="s">
        <v>387</v>
      </c>
      <c r="N9" s="48">
        <v>0</v>
      </c>
      <c r="O9" s="49">
        <f>IF(ISERROR(VLOOKUP(F9,'Цены, размеры'!$C$2:'Цены, размеры'!$H$573,6,FALSE)),(IF(I9*J9=0,0,(IF((I9+J9)&lt;=40,204,(IF((I9+J9)&lt;=130,(5.1-1.7*(I9+J9-40)/(130-40))*(I9+J9),(IF((I9+J9)&gt;=250,(I9+J9)*3,(3.4-0.4*(I9+J9-130)/(250-130))*(I9+J9))))))))),VLOOKUP(F9,'Цены, размеры'!$C$2:'Цены, размеры'!$H$573,6,FALSE))</f>
        <v>0</v>
      </c>
      <c r="P9" s="50">
        <f t="shared" ref="P9:P15" si="2">O9*L9*K9</f>
        <v>0</v>
      </c>
      <c r="Q9" s="51">
        <f t="shared" ref="Q9:Q15" si="3">P9*N9</f>
        <v>0</v>
      </c>
    </row>
    <row r="10" spans="1:19" s="42" customFormat="1" ht="12.75">
      <c r="A10" s="48"/>
      <c r="B10" s="48">
        <f t="shared" si="0"/>
        <v>0</v>
      </c>
      <c r="C10" s="48">
        <f t="shared" si="1"/>
        <v>0</v>
      </c>
      <c r="D10" s="48">
        <f t="shared" ref="D10:D32" si="4">IF(K10&gt;1,1,0)</f>
        <v>0</v>
      </c>
      <c r="E10" s="48"/>
      <c r="F10" s="48"/>
      <c r="G10" s="59" t="str">
        <f>IF(F10=0,"&gt;",VLOOKUP(F10,'Цены, размеры'!$C$2:'Цены, размеры'!$H$573,2,FALSE))</f>
        <v>&gt;</v>
      </c>
      <c r="H10" s="59" t="str">
        <f>IF(F10=0,"&gt;",VLOOKUP(F10,'Цены, размеры'!$C$2:'Цены, размеры'!$H$573,3,FALSE))</f>
        <v>&gt;</v>
      </c>
      <c r="I10" s="48"/>
      <c r="J10" s="48"/>
      <c r="K10" s="48">
        <v>1</v>
      </c>
      <c r="L10" s="48">
        <v>1</v>
      </c>
      <c r="M10" s="48" t="s">
        <v>387</v>
      </c>
      <c r="N10" s="48">
        <v>0</v>
      </c>
      <c r="O10" s="49">
        <f>IF(ISERROR(VLOOKUP(F10,'Цены, размеры'!$C$2:'Цены, размеры'!$H$573,6,FALSE)),(IF(I10*J10=0,0,(IF((I10+J10)&lt;=40,204,(IF((I10+J10)&lt;=130,(5.1-1.7*(I10+J10-40)/(130-40))*(I10+J10),(IF((I10+J10)&gt;=250,(I10+J10)*3,(3.4-0.4*(I10+J10-130)/(250-130))*(I10+J10))))))))),VLOOKUP(F10,'Цены, размеры'!$C$2:'Цены, размеры'!$H$573,6,FALSE))</f>
        <v>0</v>
      </c>
      <c r="P10" s="50">
        <f t="shared" si="2"/>
        <v>0</v>
      </c>
      <c r="Q10" s="51">
        <f t="shared" si="3"/>
        <v>0</v>
      </c>
    </row>
    <row r="11" spans="1:19" s="42" customFormat="1" ht="12.75">
      <c r="A11" s="48"/>
      <c r="B11" s="48">
        <f t="shared" si="0"/>
        <v>0</v>
      </c>
      <c r="C11" s="48">
        <f t="shared" si="1"/>
        <v>0</v>
      </c>
      <c r="D11" s="48">
        <f t="shared" si="4"/>
        <v>0</v>
      </c>
      <c r="E11" s="48"/>
      <c r="F11" s="48"/>
      <c r="G11" s="59" t="str">
        <f>IF(F11=0,"&gt;",VLOOKUP(F11,'Цены, размеры'!$C$2:'Цены, размеры'!$H$573,2,FALSE))</f>
        <v>&gt;</v>
      </c>
      <c r="H11" s="59" t="str">
        <f>IF(F11=0,"&gt;",VLOOKUP(F11,'Цены, размеры'!$C$2:'Цены, размеры'!$H$573,3,FALSE))</f>
        <v>&gt;</v>
      </c>
      <c r="I11" s="48"/>
      <c r="J11" s="48"/>
      <c r="K11" s="48">
        <v>1</v>
      </c>
      <c r="L11" s="48">
        <v>1</v>
      </c>
      <c r="M11" s="48" t="s">
        <v>387</v>
      </c>
      <c r="N11" s="48">
        <v>0</v>
      </c>
      <c r="O11" s="49">
        <f>IF(ISERROR(VLOOKUP(F11,'Цены, размеры'!$C$2:'Цены, размеры'!$H$573,6,FALSE)),(IF(I11*J11=0,0,(IF((I11+J11)&lt;=40,204,(IF((I11+J11)&lt;=130,(5.1-1.7*(I11+J11-40)/(130-40))*(I11+J11),(IF((I11+J11)&gt;=250,(I11+J11)*3,(3.4-0.4*(I11+J11-130)/(250-130))*(I11+J11))))))))),VLOOKUP(F11,'Цены, размеры'!$C$2:'Цены, размеры'!$H$573,6,FALSE))</f>
        <v>0</v>
      </c>
      <c r="P11" s="50">
        <f t="shared" si="2"/>
        <v>0</v>
      </c>
      <c r="Q11" s="51">
        <f t="shared" si="3"/>
        <v>0</v>
      </c>
    </row>
    <row r="12" spans="1:19" s="42" customFormat="1" ht="12.75">
      <c r="A12" s="48"/>
      <c r="B12" s="48">
        <f t="shared" si="0"/>
        <v>0</v>
      </c>
      <c r="C12" s="48">
        <f t="shared" si="1"/>
        <v>0</v>
      </c>
      <c r="D12" s="48">
        <f t="shared" si="4"/>
        <v>0</v>
      </c>
      <c r="E12" s="48"/>
      <c r="F12" s="48"/>
      <c r="G12" s="59" t="str">
        <f>IF(F12=0,"&gt;",VLOOKUP(F12,'Цены, размеры'!$C$2:'Цены, размеры'!$H$573,2,FALSE))</f>
        <v>&gt;</v>
      </c>
      <c r="H12" s="59" t="str">
        <f>IF(F12=0,"&gt;",VLOOKUP(F12,'Цены, размеры'!$C$2:'Цены, размеры'!$H$573,3,FALSE))</f>
        <v>&gt;</v>
      </c>
      <c r="I12" s="48"/>
      <c r="J12" s="48"/>
      <c r="K12" s="48">
        <v>1</v>
      </c>
      <c r="L12" s="48">
        <v>1</v>
      </c>
      <c r="M12" s="48" t="s">
        <v>387</v>
      </c>
      <c r="N12" s="48">
        <v>0</v>
      </c>
      <c r="O12" s="49">
        <f>IF(ISERROR(VLOOKUP(F12,'Цены, размеры'!$C$2:'Цены, размеры'!$H$573,6,FALSE)),(IF(I12*J12=0,0,(IF((I12+J12)&lt;=40,204,(IF((I12+J12)&lt;=130,(5.1-1.7*(I12+J12-40)/(130-40))*(I12+J12),(IF((I12+J12)&gt;=250,(I12+J12)*3,(3.4-0.4*(I12+J12-130)/(250-130))*(I12+J12))))))))),VLOOKUP(F12,'Цены, размеры'!$C$2:'Цены, размеры'!$H$573,6,FALSE))</f>
        <v>0</v>
      </c>
      <c r="P12" s="50">
        <f t="shared" si="2"/>
        <v>0</v>
      </c>
      <c r="Q12" s="51">
        <f t="shared" si="3"/>
        <v>0</v>
      </c>
    </row>
    <row r="13" spans="1:19" s="42" customFormat="1" ht="12.75">
      <c r="A13" s="48"/>
      <c r="B13" s="48">
        <f t="shared" si="0"/>
        <v>0</v>
      </c>
      <c r="C13" s="48">
        <f t="shared" si="1"/>
        <v>0</v>
      </c>
      <c r="D13" s="48">
        <f t="shared" si="4"/>
        <v>0</v>
      </c>
      <c r="E13" s="48"/>
      <c r="F13" s="48"/>
      <c r="G13" s="59" t="str">
        <f>IF(F13=0,"&gt;",VLOOKUP(F13,'Цены, размеры'!$C$2:'Цены, размеры'!$H$573,2,FALSE))</f>
        <v>&gt;</v>
      </c>
      <c r="H13" s="59" t="str">
        <f>IF(F13=0,"&gt;",VLOOKUP(F13,'Цены, размеры'!$C$2:'Цены, размеры'!$H$573,3,FALSE))</f>
        <v>&gt;</v>
      </c>
      <c r="I13" s="48"/>
      <c r="J13" s="48"/>
      <c r="K13" s="48">
        <v>1</v>
      </c>
      <c r="L13" s="48">
        <v>1</v>
      </c>
      <c r="M13" s="48" t="s">
        <v>387</v>
      </c>
      <c r="N13" s="48">
        <v>0</v>
      </c>
      <c r="O13" s="49">
        <f>IF(ISERROR(VLOOKUP(F13,'Цены, размеры'!$C$2:'Цены, размеры'!$H$573,6,FALSE)),(IF(I13*J13=0,0,(IF((I13+J13)&lt;=40,204,(IF((I13+J13)&lt;=130,(5.1-1.7*(I13+J13-40)/(130-40))*(I13+J13),(IF((I13+J13)&gt;=250,(I13+J13)*3,(3.4-0.4*(I13+J13-130)/(250-130))*(I13+J13))))))))),VLOOKUP(F13,'Цены, размеры'!$C$2:'Цены, размеры'!$H$573,6,FALSE))</f>
        <v>0</v>
      </c>
      <c r="P13" s="50">
        <f t="shared" si="2"/>
        <v>0</v>
      </c>
      <c r="Q13" s="51">
        <f t="shared" si="3"/>
        <v>0</v>
      </c>
    </row>
    <row r="14" spans="1:19" s="42" customFormat="1" ht="12.75">
      <c r="A14" s="48"/>
      <c r="B14" s="48">
        <f t="shared" si="0"/>
        <v>0</v>
      </c>
      <c r="C14" s="48">
        <f t="shared" ref="C14:C32" si="5">IF(AND(B14&gt;0,L14&gt;1),1,0)</f>
        <v>0</v>
      </c>
      <c r="D14" s="48">
        <f t="shared" si="4"/>
        <v>0</v>
      </c>
      <c r="E14" s="48"/>
      <c r="F14" s="48"/>
      <c r="G14" s="59" t="str">
        <f>IF(F14=0,"&gt;",VLOOKUP(F14,'Цены, размеры'!$C$2:'Цены, размеры'!$H$573,2,FALSE))</f>
        <v>&gt;</v>
      </c>
      <c r="H14" s="59" t="str">
        <f>IF(F14=0,"&gt;",VLOOKUP(F14,'Цены, размеры'!$C$2:'Цены, размеры'!$H$573,3,FALSE))</f>
        <v>&gt;</v>
      </c>
      <c r="I14" s="48"/>
      <c r="J14" s="48"/>
      <c r="K14" s="48">
        <v>1</v>
      </c>
      <c r="L14" s="48">
        <v>1</v>
      </c>
      <c r="M14" s="48" t="s">
        <v>387</v>
      </c>
      <c r="N14" s="48">
        <v>0</v>
      </c>
      <c r="O14" s="49">
        <f>IF(ISERROR(VLOOKUP(F14,'Цены, размеры'!$C$2:'Цены, размеры'!$H$573,6,FALSE)),(IF(I14*J14=0,0,(IF((I14+J14)&lt;=40,204,(IF((I14+J14)&lt;=130,(5.1-1.7*(I14+J14-40)/(130-40))*(I14+J14),(IF((I14+J14)&gt;=250,(I14+J14)*3,(3.4-0.4*(I14+J14-130)/(250-130))*(I14+J14))))))))),VLOOKUP(F14,'Цены, размеры'!$C$2:'Цены, размеры'!$H$573,6,FALSE))</f>
        <v>0</v>
      </c>
      <c r="P14" s="50">
        <f t="shared" si="2"/>
        <v>0</v>
      </c>
      <c r="Q14" s="51">
        <f t="shared" si="3"/>
        <v>0</v>
      </c>
    </row>
    <row r="15" spans="1:19" s="42" customFormat="1" ht="12.75">
      <c r="A15" s="48"/>
      <c r="B15" s="48">
        <f t="shared" si="0"/>
        <v>0</v>
      </c>
      <c r="C15" s="48">
        <f t="shared" si="5"/>
        <v>0</v>
      </c>
      <c r="D15" s="48">
        <f t="shared" si="4"/>
        <v>0</v>
      </c>
      <c r="E15" s="48"/>
      <c r="F15" s="48"/>
      <c r="G15" s="59" t="str">
        <f>IF(F15=0,"&gt;",VLOOKUP(F15,'Цены, размеры'!$C$2:'Цены, размеры'!$H$573,2,FALSE))</f>
        <v>&gt;</v>
      </c>
      <c r="H15" s="59" t="str">
        <f>IF(F15=0,"&gt;",VLOOKUP(F15,'Цены, размеры'!$C$2:'Цены, размеры'!$H$573,3,FALSE))</f>
        <v>&gt;</v>
      </c>
      <c r="I15" s="48"/>
      <c r="J15" s="48"/>
      <c r="K15" s="48">
        <v>1</v>
      </c>
      <c r="L15" s="48">
        <v>1</v>
      </c>
      <c r="M15" s="48" t="s">
        <v>387</v>
      </c>
      <c r="N15" s="48">
        <v>0</v>
      </c>
      <c r="O15" s="49">
        <f>IF(ISERROR(VLOOKUP(F15,'Цены, размеры'!$C$2:'Цены, размеры'!$H$573,6,FALSE)),(IF(I15*J15=0,0,(IF((I15+J15)&lt;=40,204,(IF((I15+J15)&lt;=130,(5.1-1.7*(I15+J15-40)/(130-40))*(I15+J15),(IF((I15+J15)&gt;=250,(I15+J15)*3,(3.4-0.4*(I15+J15-130)/(250-130))*(I15+J15))))))))),VLOOKUP(F15,'Цены, размеры'!$C$2:'Цены, размеры'!$H$573,6,FALSE))</f>
        <v>0</v>
      </c>
      <c r="P15" s="50">
        <f t="shared" si="2"/>
        <v>0</v>
      </c>
      <c r="Q15" s="51">
        <f t="shared" si="3"/>
        <v>0</v>
      </c>
    </row>
    <row r="16" spans="1:19" s="42" customFormat="1" ht="12.75">
      <c r="A16" s="48"/>
      <c r="B16" s="48">
        <f t="shared" ref="B16:B32" si="6">IF(A16="ш",(IF(I16*J16=0,0,(IF((I16+J16)&lt;=100,1,(IF((I16+J16)&lt;=200,2,(IF((I16+J16)&lt;=300,3,(IF((I16+J16)&lt;=400,4,5)))))))))),0)</f>
        <v>0</v>
      </c>
      <c r="C16" s="48">
        <f t="shared" si="5"/>
        <v>0</v>
      </c>
      <c r="D16" s="48">
        <f t="shared" si="4"/>
        <v>0</v>
      </c>
      <c r="E16" s="48"/>
      <c r="F16" s="48"/>
      <c r="G16" s="59" t="str">
        <f>IF(F16=0,"&gt;",VLOOKUP(F16,'Цены, размеры'!$C$2:'Цены, размеры'!$H$573,2,FALSE))</f>
        <v>&gt;</v>
      </c>
      <c r="H16" s="59" t="str">
        <f>IF(F16=0,"&gt;",VLOOKUP(F16,'Цены, размеры'!$C$2:'Цены, размеры'!$H$573,3,FALSE))</f>
        <v>&gt;</v>
      </c>
      <c r="I16" s="48"/>
      <c r="J16" s="48"/>
      <c r="K16" s="48">
        <v>1</v>
      </c>
      <c r="L16" s="48">
        <v>1</v>
      </c>
      <c r="M16" s="48" t="s">
        <v>387</v>
      </c>
      <c r="N16" s="48">
        <v>0</v>
      </c>
      <c r="O16" s="49">
        <f>IF(ISERROR(VLOOKUP(F16,'Цены, размеры'!$C$2:'Цены, размеры'!$H$573,6,FALSE)),(IF(I16*J16=0,0,(IF((I16+J16)&lt;=40,204,(IF((I16+J16)&lt;=130,(5.1-1.7*(I16+J16-40)/(130-40))*(I16+J16),(IF((I16+J16)&gt;=250,(I16+J16)*3,(3.4-0.4*(I16+J16-130)/(250-130))*(I16+J16))))))))),VLOOKUP(F16,'Цены, размеры'!$C$2:'Цены, размеры'!$H$573,6,FALSE))</f>
        <v>0</v>
      </c>
      <c r="P16" s="50">
        <f t="shared" ref="P16:P32" si="7">O16*L16*K16</f>
        <v>0</v>
      </c>
      <c r="Q16" s="51">
        <f t="shared" ref="Q16:Q32" si="8">P16*N16</f>
        <v>0</v>
      </c>
    </row>
    <row r="17" spans="1:17" s="42" customFormat="1" ht="12.75">
      <c r="A17" s="48"/>
      <c r="B17" s="48">
        <f t="shared" si="6"/>
        <v>0</v>
      </c>
      <c r="C17" s="48">
        <f t="shared" si="5"/>
        <v>0</v>
      </c>
      <c r="D17" s="48">
        <f t="shared" si="4"/>
        <v>0</v>
      </c>
      <c r="E17" s="48"/>
      <c r="F17" s="48"/>
      <c r="G17" s="59" t="str">
        <f>IF(F17=0,"&gt;",VLOOKUP(F17,'Цены, размеры'!$C$2:'Цены, размеры'!$H$573,2,FALSE))</f>
        <v>&gt;</v>
      </c>
      <c r="H17" s="59" t="str">
        <f>IF(F17=0,"&gt;",VLOOKUP(F17,'Цены, размеры'!$C$2:'Цены, размеры'!$H$573,3,FALSE))</f>
        <v>&gt;</v>
      </c>
      <c r="I17" s="48"/>
      <c r="J17" s="48"/>
      <c r="K17" s="48">
        <v>1</v>
      </c>
      <c r="L17" s="48">
        <v>1</v>
      </c>
      <c r="M17" s="48" t="s">
        <v>387</v>
      </c>
      <c r="N17" s="48">
        <v>0</v>
      </c>
      <c r="O17" s="49">
        <f>IF(ISERROR(VLOOKUP(F17,'Цены, размеры'!$C$2:'Цены, размеры'!$H$573,6,FALSE)),(IF(I17*J17=0,0,(IF((I17+J17)&lt;=40,204,(IF((I17+J17)&lt;=130,(5.1-1.7*(I17+J17-40)/(130-40))*(I17+J17),(IF((I17+J17)&gt;=250,(I17+J17)*3,(3.4-0.4*(I17+J17-130)/(250-130))*(I17+J17))))))))),VLOOKUP(F17,'Цены, размеры'!$C$2:'Цены, размеры'!$H$573,6,FALSE))</f>
        <v>0</v>
      </c>
      <c r="P17" s="50">
        <f t="shared" si="7"/>
        <v>0</v>
      </c>
      <c r="Q17" s="51">
        <f t="shared" si="8"/>
        <v>0</v>
      </c>
    </row>
    <row r="18" spans="1:17" s="42" customFormat="1" ht="12.75">
      <c r="A18" s="48"/>
      <c r="B18" s="48">
        <f t="shared" si="6"/>
        <v>0</v>
      </c>
      <c r="C18" s="48">
        <f t="shared" si="5"/>
        <v>0</v>
      </c>
      <c r="D18" s="48">
        <f t="shared" si="4"/>
        <v>0</v>
      </c>
      <c r="E18" s="48"/>
      <c r="F18" s="48"/>
      <c r="G18" s="59" t="str">
        <f>IF(F18=0,"&gt;",VLOOKUP(F18,'Цены, размеры'!$C$2:'Цены, размеры'!$H$573,2,FALSE))</f>
        <v>&gt;</v>
      </c>
      <c r="H18" s="59" t="str">
        <f>IF(F18=0,"&gt;",VLOOKUP(F18,'Цены, размеры'!$C$2:'Цены, размеры'!$H$573,3,FALSE))</f>
        <v>&gt;</v>
      </c>
      <c r="I18" s="48"/>
      <c r="J18" s="48"/>
      <c r="K18" s="48">
        <v>1</v>
      </c>
      <c r="L18" s="48">
        <v>1</v>
      </c>
      <c r="M18" s="48" t="s">
        <v>387</v>
      </c>
      <c r="N18" s="48">
        <v>0</v>
      </c>
      <c r="O18" s="49">
        <f>IF(ISERROR(VLOOKUP(F18,'Цены, размеры'!$C$2:'Цены, размеры'!$H$573,6,FALSE)),(IF(I18*J18=0,0,(IF((I18+J18)&lt;=40,204,(IF((I18+J18)&lt;=130,(5.1-1.7*(I18+J18-40)/(130-40))*(I18+J18),(IF((I18+J18)&gt;=250,(I18+J18)*3,(3.4-0.4*(I18+J18-130)/(250-130))*(I18+J18))))))))),VLOOKUP(F18,'Цены, размеры'!$C$2:'Цены, размеры'!$H$573,6,FALSE))</f>
        <v>0</v>
      </c>
      <c r="P18" s="50">
        <f t="shared" si="7"/>
        <v>0</v>
      </c>
      <c r="Q18" s="51">
        <f t="shared" si="8"/>
        <v>0</v>
      </c>
    </row>
    <row r="19" spans="1:17" s="42" customFormat="1" ht="12.75">
      <c r="A19" s="48"/>
      <c r="B19" s="48">
        <f t="shared" si="6"/>
        <v>0</v>
      </c>
      <c r="C19" s="48">
        <f t="shared" si="5"/>
        <v>0</v>
      </c>
      <c r="D19" s="48">
        <f t="shared" si="4"/>
        <v>0</v>
      </c>
      <c r="E19" s="48"/>
      <c r="F19" s="48"/>
      <c r="G19" s="59" t="str">
        <f>IF(F19=0,"&gt;",VLOOKUP(F19,'Цены, размеры'!$C$2:'Цены, размеры'!$H$573,2,FALSE))</f>
        <v>&gt;</v>
      </c>
      <c r="H19" s="59" t="str">
        <f>IF(F19=0,"&gt;",VLOOKUP(F19,'Цены, размеры'!$C$2:'Цены, размеры'!$H$573,3,FALSE))</f>
        <v>&gt;</v>
      </c>
      <c r="I19" s="48"/>
      <c r="J19" s="48"/>
      <c r="K19" s="48">
        <v>1</v>
      </c>
      <c r="L19" s="48">
        <v>1</v>
      </c>
      <c r="M19" s="48" t="s">
        <v>387</v>
      </c>
      <c r="N19" s="48">
        <v>0</v>
      </c>
      <c r="O19" s="49">
        <f>IF(ISERROR(VLOOKUP(F19,'Цены, размеры'!$C$2:'Цены, размеры'!$H$573,6,FALSE)),(IF(I19*J19=0,0,(IF((I19+J19)&lt;=40,204,(IF((I19+J19)&lt;=130,(5.1-1.7*(I19+J19-40)/(130-40))*(I19+J19),(IF((I19+J19)&gt;=250,(I19+J19)*3,(3.4-0.4*(I19+J19-130)/(250-130))*(I19+J19))))))))),VLOOKUP(F19,'Цены, размеры'!$C$2:'Цены, размеры'!$H$573,6,FALSE))</f>
        <v>0</v>
      </c>
      <c r="P19" s="50">
        <f t="shared" si="7"/>
        <v>0</v>
      </c>
      <c r="Q19" s="51">
        <f t="shared" si="8"/>
        <v>0</v>
      </c>
    </row>
    <row r="20" spans="1:17" s="42" customFormat="1" ht="12.75">
      <c r="A20" s="48"/>
      <c r="B20" s="48">
        <f t="shared" si="6"/>
        <v>0</v>
      </c>
      <c r="C20" s="48">
        <f t="shared" si="5"/>
        <v>0</v>
      </c>
      <c r="D20" s="48">
        <f t="shared" si="4"/>
        <v>0</v>
      </c>
      <c r="E20" s="48"/>
      <c r="F20" s="48"/>
      <c r="G20" s="59" t="str">
        <f>IF(F20=0,"&gt;",VLOOKUP(F20,'Цены, размеры'!$C$2:'Цены, размеры'!$H$573,2,FALSE))</f>
        <v>&gt;</v>
      </c>
      <c r="H20" s="59" t="str">
        <f>IF(F20=0,"&gt;",VLOOKUP(F20,'Цены, размеры'!$C$2:'Цены, размеры'!$H$573,3,FALSE))</f>
        <v>&gt;</v>
      </c>
      <c r="I20" s="48"/>
      <c r="J20" s="48"/>
      <c r="K20" s="48">
        <v>1</v>
      </c>
      <c r="L20" s="48">
        <v>1</v>
      </c>
      <c r="M20" s="48" t="s">
        <v>387</v>
      </c>
      <c r="N20" s="48">
        <v>0</v>
      </c>
      <c r="O20" s="49">
        <f>IF(ISERROR(VLOOKUP(F20,'Цены, размеры'!$C$2:'Цены, размеры'!$H$573,6,FALSE)),(IF(I20*J20=0,0,(IF((I20+J20)&lt;=40,204,(IF((I20+J20)&lt;=130,(5.1-1.7*(I20+J20-40)/(130-40))*(I20+J20),(IF((I20+J20)&gt;=250,(I20+J20)*3,(3.4-0.4*(I20+J20-130)/(250-130))*(I20+J20))))))))),VLOOKUP(F20,'Цены, размеры'!$C$2:'Цены, размеры'!$H$573,6,FALSE))</f>
        <v>0</v>
      </c>
      <c r="P20" s="50">
        <f t="shared" si="7"/>
        <v>0</v>
      </c>
      <c r="Q20" s="51">
        <f t="shared" si="8"/>
        <v>0</v>
      </c>
    </row>
    <row r="21" spans="1:17" s="42" customFormat="1" ht="12.75">
      <c r="A21" s="48"/>
      <c r="B21" s="48">
        <f t="shared" si="6"/>
        <v>0</v>
      </c>
      <c r="C21" s="48">
        <f t="shared" si="5"/>
        <v>0</v>
      </c>
      <c r="D21" s="48">
        <f t="shared" si="4"/>
        <v>0</v>
      </c>
      <c r="E21" s="48"/>
      <c r="F21" s="48"/>
      <c r="G21" s="59" t="str">
        <f>IF(F21=0,"&gt;",VLOOKUP(F21,'Цены, размеры'!$C$2:'Цены, размеры'!$H$573,2,FALSE))</f>
        <v>&gt;</v>
      </c>
      <c r="H21" s="59" t="str">
        <f>IF(F21=0,"&gt;",VLOOKUP(F21,'Цены, размеры'!$C$2:'Цены, размеры'!$H$573,3,FALSE))</f>
        <v>&gt;</v>
      </c>
      <c r="I21" s="48"/>
      <c r="J21" s="48"/>
      <c r="K21" s="48">
        <v>1</v>
      </c>
      <c r="L21" s="48">
        <v>1</v>
      </c>
      <c r="M21" s="48" t="s">
        <v>387</v>
      </c>
      <c r="N21" s="48">
        <v>0</v>
      </c>
      <c r="O21" s="49">
        <f>IF(ISERROR(VLOOKUP(F21,'Цены, размеры'!$C$2:'Цены, размеры'!$H$573,6,FALSE)),(IF(I21*J21=0,0,(IF((I21+J21)&lt;=40,204,(IF((I21+J21)&lt;=130,(5.1-1.7*(I21+J21-40)/(130-40))*(I21+J21),(IF((I21+J21)&gt;=250,(I21+J21)*3,(3.4-0.4*(I21+J21-130)/(250-130))*(I21+J21))))))))),VLOOKUP(F21,'Цены, размеры'!$C$2:'Цены, размеры'!$H$573,6,FALSE))</f>
        <v>0</v>
      </c>
      <c r="P21" s="50">
        <f t="shared" si="7"/>
        <v>0</v>
      </c>
      <c r="Q21" s="51">
        <f t="shared" si="8"/>
        <v>0</v>
      </c>
    </row>
    <row r="22" spans="1:17" s="42" customFormat="1" ht="12.75">
      <c r="A22" s="48"/>
      <c r="B22" s="48">
        <f t="shared" si="6"/>
        <v>0</v>
      </c>
      <c r="C22" s="48">
        <f t="shared" si="5"/>
        <v>0</v>
      </c>
      <c r="D22" s="48">
        <f t="shared" si="4"/>
        <v>0</v>
      </c>
      <c r="E22" s="48"/>
      <c r="F22" s="48"/>
      <c r="G22" s="59" t="str">
        <f>IF(F22=0,"&gt;",VLOOKUP(F22,'Цены, размеры'!$C$2:'Цены, размеры'!$H$573,2,FALSE))</f>
        <v>&gt;</v>
      </c>
      <c r="H22" s="59" t="str">
        <f>IF(F22=0,"&gt;",VLOOKUP(F22,'Цены, размеры'!$C$2:'Цены, размеры'!$H$573,3,FALSE))</f>
        <v>&gt;</v>
      </c>
      <c r="I22" s="48"/>
      <c r="J22" s="48"/>
      <c r="K22" s="48">
        <v>1</v>
      </c>
      <c r="L22" s="48">
        <v>1</v>
      </c>
      <c r="M22" s="48" t="s">
        <v>387</v>
      </c>
      <c r="N22" s="48">
        <v>0</v>
      </c>
      <c r="O22" s="49">
        <f>IF(ISERROR(VLOOKUP(F22,'Цены, размеры'!$C$2:'Цены, размеры'!$H$573,6,FALSE)),(IF(I22*J22=0,0,(IF((I22+J22)&lt;=40,204,(IF((I22+J22)&lt;=130,(5.1-1.7*(I22+J22-40)/(130-40))*(I22+J22),(IF((I22+J22)&gt;=250,(I22+J22)*3,(3.4-0.4*(I22+J22-130)/(250-130))*(I22+J22))))))))),VLOOKUP(F22,'Цены, размеры'!$C$2:'Цены, размеры'!$H$573,6,FALSE))</f>
        <v>0</v>
      </c>
      <c r="P22" s="50">
        <f t="shared" si="7"/>
        <v>0</v>
      </c>
      <c r="Q22" s="51">
        <f t="shared" si="8"/>
        <v>0</v>
      </c>
    </row>
    <row r="23" spans="1:17" s="42" customFormat="1" ht="12.75">
      <c r="A23" s="48"/>
      <c r="B23" s="48">
        <f t="shared" si="6"/>
        <v>0</v>
      </c>
      <c r="C23" s="48">
        <f t="shared" si="5"/>
        <v>0</v>
      </c>
      <c r="D23" s="48">
        <f t="shared" si="4"/>
        <v>0</v>
      </c>
      <c r="E23" s="48"/>
      <c r="F23" s="48"/>
      <c r="G23" s="59" t="str">
        <f>IF(F23=0,"&gt;",VLOOKUP(F23,'Цены, размеры'!$C$2:'Цены, размеры'!$H$573,2,FALSE))</f>
        <v>&gt;</v>
      </c>
      <c r="H23" s="59" t="str">
        <f>IF(F23=0,"&gt;",VLOOKUP(F23,'Цены, размеры'!$C$2:'Цены, размеры'!$H$573,3,FALSE))</f>
        <v>&gt;</v>
      </c>
      <c r="I23" s="48"/>
      <c r="J23" s="48"/>
      <c r="K23" s="48">
        <v>1</v>
      </c>
      <c r="L23" s="48">
        <v>1</v>
      </c>
      <c r="M23" s="48" t="s">
        <v>387</v>
      </c>
      <c r="N23" s="48">
        <v>0</v>
      </c>
      <c r="O23" s="49">
        <f>IF(ISERROR(VLOOKUP(F23,'Цены, размеры'!$C$2:'Цены, размеры'!$H$573,6,FALSE)),(IF(I23*J23=0,0,(IF((I23+J23)&lt;=40,204,(IF((I23+J23)&lt;=130,(5.1-1.7*(I23+J23-40)/(130-40))*(I23+J23),(IF((I23+J23)&gt;=250,(I23+J23)*3,(3.4-0.4*(I23+J23-130)/(250-130))*(I23+J23))))))))),VLOOKUP(F23,'Цены, размеры'!$C$2:'Цены, размеры'!$H$573,6,FALSE))</f>
        <v>0</v>
      </c>
      <c r="P23" s="50">
        <f t="shared" si="7"/>
        <v>0</v>
      </c>
      <c r="Q23" s="51">
        <f t="shared" si="8"/>
        <v>0</v>
      </c>
    </row>
    <row r="24" spans="1:17" s="42" customFormat="1" ht="12.75">
      <c r="A24" s="48"/>
      <c r="B24" s="48">
        <f t="shared" si="6"/>
        <v>0</v>
      </c>
      <c r="C24" s="48">
        <f t="shared" si="5"/>
        <v>0</v>
      </c>
      <c r="D24" s="48">
        <f t="shared" si="4"/>
        <v>0</v>
      </c>
      <c r="E24" s="48"/>
      <c r="F24" s="48"/>
      <c r="G24" s="59" t="str">
        <f>IF(F24=0,"&gt;",VLOOKUP(F24,'Цены, размеры'!$C$2:'Цены, размеры'!$H$573,2,FALSE))</f>
        <v>&gt;</v>
      </c>
      <c r="H24" s="59" t="str">
        <f>IF(F24=0,"&gt;",VLOOKUP(F24,'Цены, размеры'!$C$2:'Цены, размеры'!$H$573,3,FALSE))</f>
        <v>&gt;</v>
      </c>
      <c r="I24" s="48"/>
      <c r="J24" s="48"/>
      <c r="K24" s="48">
        <v>1</v>
      </c>
      <c r="L24" s="48">
        <v>1</v>
      </c>
      <c r="M24" s="48" t="s">
        <v>387</v>
      </c>
      <c r="N24" s="48">
        <v>0</v>
      </c>
      <c r="O24" s="49">
        <f>IF(ISERROR(VLOOKUP(F24,'Цены, размеры'!$C$2:'Цены, размеры'!$H$573,6,FALSE)),(IF(I24*J24=0,0,(IF((I24+J24)&lt;=40,204,(IF((I24+J24)&lt;=130,(5.1-1.7*(I24+J24-40)/(130-40))*(I24+J24),(IF((I24+J24)&gt;=250,(I24+J24)*3,(3.4-0.4*(I24+J24-130)/(250-130))*(I24+J24))))))))),VLOOKUP(F24,'Цены, размеры'!$C$2:'Цены, размеры'!$H$573,6,FALSE))</f>
        <v>0</v>
      </c>
      <c r="P24" s="50">
        <f t="shared" si="7"/>
        <v>0</v>
      </c>
      <c r="Q24" s="51">
        <f t="shared" si="8"/>
        <v>0</v>
      </c>
    </row>
    <row r="25" spans="1:17" s="42" customFormat="1" ht="12.75">
      <c r="A25" s="48"/>
      <c r="B25" s="48">
        <f t="shared" si="6"/>
        <v>0</v>
      </c>
      <c r="C25" s="48">
        <f t="shared" si="5"/>
        <v>0</v>
      </c>
      <c r="D25" s="48">
        <f t="shared" si="4"/>
        <v>0</v>
      </c>
      <c r="E25" s="48"/>
      <c r="F25" s="48"/>
      <c r="G25" s="59" t="str">
        <f>IF(F25=0,"&gt;",VLOOKUP(F25,'Цены, размеры'!$C$2:'Цены, размеры'!$H$573,2,FALSE))</f>
        <v>&gt;</v>
      </c>
      <c r="H25" s="59" t="str">
        <f>IF(F25=0,"&gt;",VLOOKUP(F25,'Цены, размеры'!$C$2:'Цены, размеры'!$H$573,3,FALSE))</f>
        <v>&gt;</v>
      </c>
      <c r="I25" s="48"/>
      <c r="J25" s="48"/>
      <c r="K25" s="48">
        <v>1</v>
      </c>
      <c r="L25" s="48">
        <v>1</v>
      </c>
      <c r="M25" s="48" t="s">
        <v>387</v>
      </c>
      <c r="N25" s="48">
        <v>0</v>
      </c>
      <c r="O25" s="49">
        <f>IF(ISERROR(VLOOKUP(F25,'Цены, размеры'!$C$2:'Цены, размеры'!$H$573,6,FALSE)),(IF(I25*J25=0,0,(IF((I25+J25)&lt;=40,204,(IF((I25+J25)&lt;=130,(5.1-1.7*(I25+J25-40)/(130-40))*(I25+J25),(IF((I25+J25)&gt;=250,(I25+J25)*3,(3.4-0.4*(I25+J25-130)/(250-130))*(I25+J25))))))))),VLOOKUP(F25,'Цены, размеры'!$C$2:'Цены, размеры'!$H$573,6,FALSE))</f>
        <v>0</v>
      </c>
      <c r="P25" s="50">
        <f t="shared" si="7"/>
        <v>0</v>
      </c>
      <c r="Q25" s="51">
        <f t="shared" si="8"/>
        <v>0</v>
      </c>
    </row>
    <row r="26" spans="1:17" s="42" customFormat="1" ht="12.75">
      <c r="A26" s="48"/>
      <c r="B26" s="48">
        <f t="shared" si="6"/>
        <v>0</v>
      </c>
      <c r="C26" s="48">
        <f t="shared" si="5"/>
        <v>0</v>
      </c>
      <c r="D26" s="48">
        <f t="shared" si="4"/>
        <v>0</v>
      </c>
      <c r="E26" s="48"/>
      <c r="F26" s="48"/>
      <c r="G26" s="59" t="str">
        <f>IF(F26=0,"&gt;",VLOOKUP(F26,'Цены, размеры'!$C$2:'Цены, размеры'!$H$573,2,FALSE))</f>
        <v>&gt;</v>
      </c>
      <c r="H26" s="59" t="str">
        <f>IF(F26=0,"&gt;",VLOOKUP(F26,'Цены, размеры'!$C$2:'Цены, размеры'!$H$573,3,FALSE))</f>
        <v>&gt;</v>
      </c>
      <c r="I26" s="48"/>
      <c r="J26" s="48"/>
      <c r="K26" s="48">
        <v>1</v>
      </c>
      <c r="L26" s="48">
        <v>1</v>
      </c>
      <c r="M26" s="48" t="s">
        <v>387</v>
      </c>
      <c r="N26" s="48">
        <v>0</v>
      </c>
      <c r="O26" s="49">
        <f>IF(ISERROR(VLOOKUP(F26,'Цены, размеры'!$C$2:'Цены, размеры'!$H$573,6,FALSE)),(IF(I26*J26=0,0,(IF((I26+J26)&lt;=40,204,(IF((I26+J26)&lt;=130,(5.1-1.7*(I26+J26-40)/(130-40))*(I26+J26),(IF((I26+J26)&gt;=250,(I26+J26)*3,(3.4-0.4*(I26+J26-130)/(250-130))*(I26+J26))))))))),VLOOKUP(F26,'Цены, размеры'!$C$2:'Цены, размеры'!$H$573,6,FALSE))</f>
        <v>0</v>
      </c>
      <c r="P26" s="50">
        <f t="shared" si="7"/>
        <v>0</v>
      </c>
      <c r="Q26" s="51">
        <f t="shared" si="8"/>
        <v>0</v>
      </c>
    </row>
    <row r="27" spans="1:17" s="42" customFormat="1" ht="12.75">
      <c r="A27" s="48"/>
      <c r="B27" s="48">
        <f t="shared" si="6"/>
        <v>0</v>
      </c>
      <c r="C27" s="48">
        <f t="shared" si="5"/>
        <v>0</v>
      </c>
      <c r="D27" s="48">
        <f t="shared" si="4"/>
        <v>0</v>
      </c>
      <c r="E27" s="48"/>
      <c r="F27" s="48"/>
      <c r="G27" s="59" t="str">
        <f>IF(F27=0,"&gt;",VLOOKUP(F27,'Цены, размеры'!$C$2:'Цены, размеры'!$H$573,2,FALSE))</f>
        <v>&gt;</v>
      </c>
      <c r="H27" s="59" t="str">
        <f>IF(F27=0,"&gt;",VLOOKUP(F27,'Цены, размеры'!$C$2:'Цены, размеры'!$H$573,3,FALSE))</f>
        <v>&gt;</v>
      </c>
      <c r="I27" s="48"/>
      <c r="J27" s="48"/>
      <c r="K27" s="48">
        <v>1</v>
      </c>
      <c r="L27" s="48">
        <v>1</v>
      </c>
      <c r="M27" s="48" t="s">
        <v>387</v>
      </c>
      <c r="N27" s="48">
        <v>0</v>
      </c>
      <c r="O27" s="49">
        <f>IF(ISERROR(VLOOKUP(F27,'Цены, размеры'!$C$2:'Цены, размеры'!$H$573,6,FALSE)),(IF(I27*J27=0,0,(IF((I27+J27)&lt;=40,204,(IF((I27+J27)&lt;=130,(5.1-1.7*(I27+J27-40)/(130-40))*(I27+J27),(IF((I27+J27)&gt;=250,(I27+J27)*3,(3.4-0.4*(I27+J27-130)/(250-130))*(I27+J27))))))))),VLOOKUP(F27,'Цены, размеры'!$C$2:'Цены, размеры'!$H$573,6,FALSE))</f>
        <v>0</v>
      </c>
      <c r="P27" s="50">
        <f t="shared" si="7"/>
        <v>0</v>
      </c>
      <c r="Q27" s="51">
        <f t="shared" si="8"/>
        <v>0</v>
      </c>
    </row>
    <row r="28" spans="1:17" s="42" customFormat="1" ht="12.75">
      <c r="A28" s="48"/>
      <c r="B28" s="48">
        <f t="shared" si="6"/>
        <v>0</v>
      </c>
      <c r="C28" s="48">
        <f t="shared" si="5"/>
        <v>0</v>
      </c>
      <c r="D28" s="48">
        <f t="shared" si="4"/>
        <v>0</v>
      </c>
      <c r="E28" s="48"/>
      <c r="F28" s="48"/>
      <c r="G28" s="59" t="str">
        <f>IF(F28=0,"&gt;",VLOOKUP(F28,'Цены, размеры'!$C$2:'Цены, размеры'!$H$573,2,FALSE))</f>
        <v>&gt;</v>
      </c>
      <c r="H28" s="59" t="str">
        <f>IF(F28=0,"&gt;",VLOOKUP(F28,'Цены, размеры'!$C$2:'Цены, размеры'!$H$573,3,FALSE))</f>
        <v>&gt;</v>
      </c>
      <c r="I28" s="48"/>
      <c r="J28" s="48"/>
      <c r="K28" s="48">
        <v>1</v>
      </c>
      <c r="L28" s="48">
        <v>1</v>
      </c>
      <c r="M28" s="48" t="s">
        <v>387</v>
      </c>
      <c r="N28" s="48">
        <v>0</v>
      </c>
      <c r="O28" s="49">
        <f>IF(ISERROR(VLOOKUP(F28,'Цены, размеры'!$C$2:'Цены, размеры'!$H$573,6,FALSE)),(IF(I28*J28=0,0,(IF((I28+J28)&lt;=40,204,(IF((I28+J28)&lt;=130,(5.1-1.7*(I28+J28-40)/(130-40))*(I28+J28),(IF((I28+J28)&gt;=250,(I28+J28)*3,(3.4-0.4*(I28+J28-130)/(250-130))*(I28+J28))))))))),VLOOKUP(F28,'Цены, размеры'!$C$2:'Цены, размеры'!$H$573,6,FALSE))</f>
        <v>0</v>
      </c>
      <c r="P28" s="50">
        <f t="shared" si="7"/>
        <v>0</v>
      </c>
      <c r="Q28" s="51">
        <f t="shared" si="8"/>
        <v>0</v>
      </c>
    </row>
    <row r="29" spans="1:17" s="42" customFormat="1" ht="12.75">
      <c r="A29" s="48"/>
      <c r="B29" s="48">
        <f t="shared" si="6"/>
        <v>0</v>
      </c>
      <c r="C29" s="48">
        <f t="shared" si="5"/>
        <v>0</v>
      </c>
      <c r="D29" s="48">
        <f t="shared" si="4"/>
        <v>0</v>
      </c>
      <c r="E29" s="48"/>
      <c r="F29" s="48"/>
      <c r="G29" s="59" t="str">
        <f>IF(F29=0,"&gt;",VLOOKUP(F29,'Цены, размеры'!$C$2:'Цены, размеры'!$H$573,2,FALSE))</f>
        <v>&gt;</v>
      </c>
      <c r="H29" s="59" t="str">
        <f>IF(F29=0,"&gt;",VLOOKUP(F29,'Цены, размеры'!$C$2:'Цены, размеры'!$H$573,3,FALSE))</f>
        <v>&gt;</v>
      </c>
      <c r="I29" s="48"/>
      <c r="J29" s="48"/>
      <c r="K29" s="48">
        <v>1</v>
      </c>
      <c r="L29" s="48">
        <v>1</v>
      </c>
      <c r="M29" s="48" t="s">
        <v>387</v>
      </c>
      <c r="N29" s="48">
        <v>0</v>
      </c>
      <c r="O29" s="49">
        <f>IF(ISERROR(VLOOKUP(F29,'Цены, размеры'!$C$2:'Цены, размеры'!$H$573,6,FALSE)),(IF(I29*J29=0,0,(IF((I29+J29)&lt;=40,204,(IF((I29+J29)&lt;=130,(5.1-1.7*(I29+J29-40)/(130-40))*(I29+J29),(IF((I29+J29)&gt;=250,(I29+J29)*3,(3.4-0.4*(I29+J29-130)/(250-130))*(I29+J29))))))))),VLOOKUP(F29,'Цены, размеры'!$C$2:'Цены, размеры'!$H$573,6,FALSE))</f>
        <v>0</v>
      </c>
      <c r="P29" s="50">
        <f t="shared" si="7"/>
        <v>0</v>
      </c>
      <c r="Q29" s="51">
        <f t="shared" si="8"/>
        <v>0</v>
      </c>
    </row>
    <row r="30" spans="1:17" s="42" customFormat="1" ht="12.75">
      <c r="A30" s="48"/>
      <c r="B30" s="48">
        <f t="shared" si="6"/>
        <v>0</v>
      </c>
      <c r="C30" s="48">
        <f t="shared" si="5"/>
        <v>0</v>
      </c>
      <c r="D30" s="48">
        <f t="shared" si="4"/>
        <v>0</v>
      </c>
      <c r="E30" s="48"/>
      <c r="F30" s="48"/>
      <c r="G30" s="59" t="str">
        <f>IF(F30=0,"&gt;",VLOOKUP(F30,'Цены, размеры'!$C$2:'Цены, размеры'!$H$573,2,FALSE))</f>
        <v>&gt;</v>
      </c>
      <c r="H30" s="59" t="str">
        <f>IF(F30=0,"&gt;",VLOOKUP(F30,'Цены, размеры'!$C$2:'Цены, размеры'!$H$573,3,FALSE))</f>
        <v>&gt;</v>
      </c>
      <c r="I30" s="48"/>
      <c r="J30" s="48"/>
      <c r="K30" s="48">
        <v>1</v>
      </c>
      <c r="L30" s="48">
        <v>1</v>
      </c>
      <c r="M30" s="48" t="s">
        <v>387</v>
      </c>
      <c r="N30" s="48">
        <v>0</v>
      </c>
      <c r="O30" s="49">
        <f>IF(ISERROR(VLOOKUP(F30,'Цены, размеры'!$C$2:'Цены, размеры'!$H$573,6,FALSE)),(IF(I30*J30=0,0,(IF((I30+J30)&lt;=40,204,(IF((I30+J30)&lt;=130,(5.1-1.7*(I30+J30-40)/(130-40))*(I30+J30),(IF((I30+J30)&gt;=250,(I30+J30)*3,(3.4-0.4*(I30+J30-130)/(250-130))*(I30+J30))))))))),VLOOKUP(F30,'Цены, размеры'!$C$2:'Цены, размеры'!$H$573,6,FALSE))</f>
        <v>0</v>
      </c>
      <c r="P30" s="50">
        <f t="shared" si="7"/>
        <v>0</v>
      </c>
      <c r="Q30" s="51">
        <f t="shared" si="8"/>
        <v>0</v>
      </c>
    </row>
    <row r="31" spans="1:17" s="42" customFormat="1" ht="12.75">
      <c r="A31" s="48"/>
      <c r="B31" s="48">
        <f t="shared" si="6"/>
        <v>0</v>
      </c>
      <c r="C31" s="48">
        <f t="shared" si="5"/>
        <v>0</v>
      </c>
      <c r="D31" s="48">
        <f t="shared" si="4"/>
        <v>0</v>
      </c>
      <c r="E31" s="48"/>
      <c r="F31" s="48"/>
      <c r="G31" s="59" t="str">
        <f>IF(F31=0,"&gt;",VLOOKUP(F31,'Цены, размеры'!$C$2:'Цены, размеры'!$H$573,2,FALSE))</f>
        <v>&gt;</v>
      </c>
      <c r="H31" s="59" t="str">
        <f>IF(F31=0,"&gt;",VLOOKUP(F31,'Цены, размеры'!$C$2:'Цены, размеры'!$H$573,3,FALSE))</f>
        <v>&gt;</v>
      </c>
      <c r="I31" s="48"/>
      <c r="J31" s="48"/>
      <c r="K31" s="48">
        <v>1</v>
      </c>
      <c r="L31" s="48">
        <v>1</v>
      </c>
      <c r="M31" s="48" t="s">
        <v>387</v>
      </c>
      <c r="N31" s="48">
        <v>0</v>
      </c>
      <c r="O31" s="49">
        <f>IF(ISERROR(VLOOKUP(F31,'Цены, размеры'!$C$2:'Цены, размеры'!$H$573,6,FALSE)),(IF(I31*J31=0,0,(IF((I31+J31)&lt;=40,204,(IF((I31+J31)&lt;=130,(5.1-1.7*(I31+J31-40)/(130-40))*(I31+J31),(IF((I31+J31)&gt;=250,(I31+J31)*3,(3.4-0.4*(I31+J31-130)/(250-130))*(I31+J31))))))))),VLOOKUP(F31,'Цены, размеры'!$C$2:'Цены, размеры'!$H$573,6,FALSE))</f>
        <v>0</v>
      </c>
      <c r="P31" s="50">
        <f t="shared" si="7"/>
        <v>0</v>
      </c>
      <c r="Q31" s="51">
        <f t="shared" si="8"/>
        <v>0</v>
      </c>
    </row>
    <row r="32" spans="1:17" s="42" customFormat="1" ht="12.75">
      <c r="A32" s="48"/>
      <c r="B32" s="48">
        <f t="shared" si="6"/>
        <v>0</v>
      </c>
      <c r="C32" s="48">
        <f t="shared" si="5"/>
        <v>0</v>
      </c>
      <c r="D32" s="48">
        <f t="shared" si="4"/>
        <v>0</v>
      </c>
      <c r="E32" s="48"/>
      <c r="F32" s="48"/>
      <c r="G32" s="59" t="str">
        <f>IF(F32=0,"&gt;",VLOOKUP(F32,'Цены, размеры'!$C$2:'Цены, размеры'!$H$573,2,FALSE))</f>
        <v>&gt;</v>
      </c>
      <c r="H32" s="59" t="str">
        <f>IF(F32=0,"&gt;",VLOOKUP(F32,'Цены, размеры'!$C$2:'Цены, размеры'!$H$573,3,FALSE))</f>
        <v>&gt;</v>
      </c>
      <c r="I32" s="48"/>
      <c r="J32" s="48"/>
      <c r="K32" s="48">
        <v>1</v>
      </c>
      <c r="L32" s="48">
        <v>1</v>
      </c>
      <c r="M32" s="48" t="s">
        <v>387</v>
      </c>
      <c r="N32" s="48">
        <v>0</v>
      </c>
      <c r="O32" s="49">
        <f>IF(ISERROR(VLOOKUP(F32,'Цены, размеры'!$C$2:'Цены, размеры'!$H$573,6,FALSE)),(IF(I32*J32=0,0,(IF((I32+J32)&lt;=40,204,(IF((I32+J32)&lt;=130,(5.1-1.7*(I32+J32-40)/(130-40))*(I32+J32),(IF((I32+J32)&gt;=250,(I32+J32)*3,(3.4-0.4*(I32+J32-130)/(250-130))*(I32+J32))))))))),VLOOKUP(F32,'Цены, размеры'!$C$2:'Цены, размеры'!$H$573,6,FALSE))</f>
        <v>0</v>
      </c>
      <c r="P32" s="50">
        <f t="shared" si="7"/>
        <v>0</v>
      </c>
      <c r="Q32" s="51">
        <f t="shared" si="8"/>
        <v>0</v>
      </c>
    </row>
    <row r="33" spans="1:17" s="42" customFormat="1" ht="12.75">
      <c r="A33" s="48"/>
      <c r="B33" s="52"/>
      <c r="C33" s="52"/>
      <c r="D33" s="52"/>
      <c r="E33" s="53" t="s">
        <v>389</v>
      </c>
      <c r="F33" s="54"/>
      <c r="G33" s="54"/>
      <c r="H33" s="54"/>
      <c r="I33" s="54"/>
      <c r="J33" s="54"/>
      <c r="K33" s="54"/>
      <c r="L33" s="54"/>
      <c r="M33" s="54" t="s">
        <v>388</v>
      </c>
      <c r="N33" s="54">
        <f>COUNTIF(B9:B32,1)</f>
        <v>0</v>
      </c>
      <c r="O33" s="54"/>
      <c r="P33" s="54">
        <v>400</v>
      </c>
      <c r="Q33" s="54">
        <f>P33*N33</f>
        <v>0</v>
      </c>
    </row>
    <row r="34" spans="1:17" s="42" customFormat="1" ht="12.75">
      <c r="A34" s="48"/>
      <c r="B34" s="52"/>
      <c r="C34" s="52"/>
      <c r="D34" s="52"/>
      <c r="E34" s="53" t="s">
        <v>390</v>
      </c>
      <c r="F34" s="54"/>
      <c r="G34" s="54"/>
      <c r="H34" s="54"/>
      <c r="I34" s="54"/>
      <c r="J34" s="54"/>
      <c r="K34" s="54"/>
      <c r="L34" s="54"/>
      <c r="M34" s="54" t="s">
        <v>388</v>
      </c>
      <c r="N34" s="54">
        <f>COUNTIF(B9:B32,2)</f>
        <v>0</v>
      </c>
      <c r="O34" s="54"/>
      <c r="P34" s="54">
        <v>580</v>
      </c>
      <c r="Q34" s="54">
        <f t="shared" ref="Q34:Q38" si="9">P34*N34</f>
        <v>0</v>
      </c>
    </row>
    <row r="35" spans="1:17" s="42" customFormat="1" ht="12.75">
      <c r="A35" s="48"/>
      <c r="B35" s="52"/>
      <c r="C35" s="52"/>
      <c r="D35" s="52"/>
      <c r="E35" s="53" t="s">
        <v>391</v>
      </c>
      <c r="F35" s="54"/>
      <c r="G35" s="54"/>
      <c r="H35" s="54"/>
      <c r="I35" s="54"/>
      <c r="J35" s="54"/>
      <c r="K35" s="54"/>
      <c r="L35" s="54"/>
      <c r="M35" s="54" t="s">
        <v>388</v>
      </c>
      <c r="N35" s="54">
        <f>COUNTIF(B9:B32,3)</f>
        <v>0</v>
      </c>
      <c r="O35" s="54"/>
      <c r="P35" s="54">
        <v>840</v>
      </c>
      <c r="Q35" s="54">
        <f t="shared" si="9"/>
        <v>0</v>
      </c>
    </row>
    <row r="36" spans="1:17" s="42" customFormat="1" ht="12.75">
      <c r="A36" s="48"/>
      <c r="B36" s="52"/>
      <c r="C36" s="52"/>
      <c r="D36" s="52"/>
      <c r="E36" s="53" t="s">
        <v>392</v>
      </c>
      <c r="F36" s="54"/>
      <c r="G36" s="54"/>
      <c r="H36" s="54"/>
      <c r="I36" s="54"/>
      <c r="J36" s="54"/>
      <c r="K36" s="54"/>
      <c r="L36" s="54"/>
      <c r="M36" s="54" t="s">
        <v>388</v>
      </c>
      <c r="N36" s="54">
        <f>COUNTIF(B9:B32,4)</f>
        <v>0</v>
      </c>
      <c r="O36" s="54"/>
      <c r="P36" s="54">
        <v>1200</v>
      </c>
      <c r="Q36" s="54">
        <f t="shared" si="9"/>
        <v>0</v>
      </c>
    </row>
    <row r="37" spans="1:17" s="42" customFormat="1" ht="12.75">
      <c r="A37" s="48"/>
      <c r="B37" s="52"/>
      <c r="C37" s="52"/>
      <c r="D37" s="52"/>
      <c r="E37" s="53" t="s">
        <v>393</v>
      </c>
      <c r="F37" s="54"/>
      <c r="G37" s="54"/>
      <c r="H37" s="54"/>
      <c r="I37" s="54"/>
      <c r="J37" s="54"/>
      <c r="K37" s="54"/>
      <c r="L37" s="54"/>
      <c r="M37" s="54" t="s">
        <v>388</v>
      </c>
      <c r="N37" s="54">
        <f>COUNTIF(B9:B32,5)</f>
        <v>0</v>
      </c>
      <c r="O37" s="54"/>
      <c r="P37" s="54">
        <v>1800</v>
      </c>
      <c r="Q37" s="54">
        <f t="shared" si="9"/>
        <v>0</v>
      </c>
    </row>
    <row r="38" spans="1:17" s="42" customFormat="1" ht="12.75">
      <c r="A38" s="48"/>
      <c r="B38" s="52"/>
      <c r="C38" s="52"/>
      <c r="D38" s="52"/>
      <c r="E38" s="53" t="s">
        <v>394</v>
      </c>
      <c r="F38" s="54"/>
      <c r="G38" s="54"/>
      <c r="H38" s="54"/>
      <c r="I38" s="54"/>
      <c r="J38" s="54"/>
      <c r="K38" s="54"/>
      <c r="L38" s="54"/>
      <c r="M38" s="54" t="s">
        <v>388</v>
      </c>
      <c r="N38" s="54">
        <f>COUNTIF(C9:C32,1)+COUNTIF(D9:D32,1)</f>
        <v>0</v>
      </c>
      <c r="O38" s="54"/>
      <c r="P38" s="54">
        <v>200</v>
      </c>
      <c r="Q38" s="54">
        <f t="shared" si="9"/>
        <v>0</v>
      </c>
    </row>
    <row r="39" spans="1:17" s="32" customFormat="1" ht="20.100000000000001" customHeight="1">
      <c r="A39" s="30"/>
      <c r="B39" s="28"/>
      <c r="C39" s="28"/>
      <c r="D39" s="28"/>
      <c r="E39" s="29" t="s">
        <v>395</v>
      </c>
      <c r="F39" s="28"/>
      <c r="G39" s="28"/>
      <c r="H39" s="28"/>
      <c r="I39" s="28"/>
      <c r="J39" s="31"/>
      <c r="K39" s="30"/>
      <c r="L39" s="30"/>
      <c r="M39" s="30" t="s">
        <v>396</v>
      </c>
      <c r="N39" s="30"/>
      <c r="O39" s="30"/>
      <c r="P39" s="30"/>
      <c r="Q39" s="63">
        <f>SUM(Q9:Q32)</f>
        <v>0</v>
      </c>
    </row>
    <row r="40" spans="1:17" s="32" customFormat="1" ht="20.100000000000001" customHeight="1">
      <c r="A40" s="30"/>
      <c r="B40" s="28"/>
      <c r="C40" s="28"/>
      <c r="D40" s="28"/>
      <c r="E40" s="37" t="s">
        <v>654</v>
      </c>
      <c r="F40" s="37"/>
      <c r="G40" s="37"/>
      <c r="H40" s="37"/>
      <c r="I40" s="37"/>
      <c r="J40" s="37"/>
      <c r="K40" s="38"/>
      <c r="L40" s="38"/>
      <c r="M40" s="38" t="s">
        <v>396</v>
      </c>
      <c r="N40" s="38"/>
      <c r="O40" s="38"/>
      <c r="P40" s="38"/>
      <c r="Q40" s="64">
        <f>SUM(Q33:Q38)</f>
        <v>0</v>
      </c>
    </row>
    <row r="41" spans="1:17" s="39" customFormat="1" ht="20.100000000000001" customHeight="1">
      <c r="A41" s="36"/>
      <c r="B41" s="35"/>
      <c r="C41" s="35"/>
      <c r="D41" s="35"/>
      <c r="E41" s="55" t="s">
        <v>655</v>
      </c>
      <c r="F41" s="55"/>
      <c r="G41" s="55"/>
      <c r="H41" s="55"/>
      <c r="I41" s="55"/>
      <c r="J41" s="55"/>
      <c r="K41" s="56"/>
      <c r="L41" s="56"/>
      <c r="M41" s="56" t="s">
        <v>396</v>
      </c>
      <c r="N41" s="56"/>
      <c r="O41" s="56"/>
      <c r="P41" s="56"/>
      <c r="Q41" s="62">
        <f>Q39+Q40</f>
        <v>0</v>
      </c>
    </row>
    <row r="42" spans="1:17">
      <c r="A42" s="30"/>
      <c r="B42" s="30"/>
      <c r="C42" s="30"/>
      <c r="D42" s="30"/>
      <c r="E42" s="28"/>
      <c r="F42" s="28"/>
      <c r="G42" s="28"/>
      <c r="H42" s="28"/>
      <c r="I42" s="28"/>
      <c r="J42" s="28"/>
      <c r="K42" s="30"/>
      <c r="L42" s="30"/>
      <c r="M42" s="30"/>
      <c r="N42" s="30"/>
      <c r="O42" s="30"/>
      <c r="P42" s="30"/>
      <c r="Q42" s="30"/>
    </row>
  </sheetData>
  <mergeCells count="12">
    <mergeCell ref="A2:Q5"/>
    <mergeCell ref="M6:M7"/>
    <mergeCell ref="E6:E7"/>
    <mergeCell ref="F6:F7"/>
    <mergeCell ref="I6:J6"/>
    <mergeCell ref="A6:A7"/>
    <mergeCell ref="K6:L6"/>
    <mergeCell ref="N6:N7"/>
    <mergeCell ref="O6:O7"/>
    <mergeCell ref="P6:P7"/>
    <mergeCell ref="Q6:Q7"/>
    <mergeCell ref="G6:H6"/>
  </mergeCells>
  <pageMargins left="0.23" right="0.19" top="0.31" bottom="0.18" header="0.31496062992125984" footer="0.19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574"/>
  <sheetViews>
    <sheetView topLeftCell="A553" zoomScaleNormal="100" workbookViewId="0">
      <selection activeCell="B579" sqref="B579"/>
    </sheetView>
  </sheetViews>
  <sheetFormatPr defaultRowHeight="15"/>
  <cols>
    <col min="1" max="1" width="13.140625" customWidth="1"/>
    <col min="2" max="2" width="12.85546875" customWidth="1"/>
    <col min="3" max="3" width="10.7109375" customWidth="1"/>
    <col min="4" max="4" width="9.7109375" customWidth="1"/>
    <col min="5" max="5" width="5.42578125" customWidth="1"/>
    <col min="6" max="6" width="6.85546875" customWidth="1"/>
    <col min="7" max="7" width="8.7109375" customWidth="1"/>
    <col min="8" max="8" width="9.85546875" bestFit="1" customWidth="1"/>
    <col min="9" max="9" width="9.5703125" customWidth="1"/>
    <col min="10" max="10" width="11.5703125" customWidth="1"/>
    <col min="11" max="14" width="9.140625" style="6"/>
    <col min="15" max="15" width="7.85546875" style="21" customWidth="1"/>
    <col min="16" max="16" width="5.42578125" style="21" customWidth="1"/>
    <col min="17" max="17" width="9.140625" style="19"/>
  </cols>
  <sheetData>
    <row r="2" spans="3:17">
      <c r="C2" s="33" t="s">
        <v>13</v>
      </c>
      <c r="D2" s="79" t="s">
        <v>2</v>
      </c>
      <c r="E2" s="79"/>
      <c r="F2" s="26"/>
      <c r="G2" s="26" t="s">
        <v>382</v>
      </c>
      <c r="H2" s="34" t="s">
        <v>16</v>
      </c>
      <c r="K2" s="21"/>
      <c r="L2" s="19"/>
      <c r="M2"/>
      <c r="N2"/>
      <c r="O2"/>
      <c r="P2"/>
      <c r="Q2"/>
    </row>
    <row r="3" spans="3:17">
      <c r="C3" s="33"/>
      <c r="D3" s="1" t="s">
        <v>14</v>
      </c>
      <c r="E3" s="1" t="s">
        <v>15</v>
      </c>
      <c r="F3" s="1" t="s">
        <v>381</v>
      </c>
      <c r="G3" s="1" t="s">
        <v>383</v>
      </c>
      <c r="H3" s="34"/>
      <c r="K3"/>
      <c r="L3"/>
      <c r="M3"/>
      <c r="N3"/>
      <c r="O3"/>
      <c r="P3"/>
      <c r="Q3"/>
    </row>
    <row r="4" spans="3:17">
      <c r="C4" s="2" t="s">
        <v>471</v>
      </c>
      <c r="D4" s="2">
        <v>120</v>
      </c>
      <c r="E4" s="2">
        <v>75</v>
      </c>
      <c r="F4" s="2"/>
      <c r="G4" s="2">
        <v>1</v>
      </c>
      <c r="H4" s="15">
        <f>IF(D4*E4=0,0,(IF((D4+E4)&lt;=40,204,(IF((D4+E4)&lt;=130,(5.1-1.7*(D4+E4-40)/(130-40))*(D4+E4),(IF((D4+E4)&gt;=250,(D4+E4)*3,(3.4-0.4*((D4+E4)-130)/(250-130))*(D4+E4))))))))*G4</f>
        <v>620.75</v>
      </c>
      <c r="I4" s="16"/>
      <c r="J4" s="16"/>
      <c r="K4"/>
      <c r="L4"/>
      <c r="M4"/>
      <c r="N4"/>
      <c r="O4"/>
      <c r="P4"/>
      <c r="Q4"/>
    </row>
    <row r="5" spans="3:17">
      <c r="C5" s="2" t="s">
        <v>472</v>
      </c>
      <c r="D5" s="2">
        <v>120</v>
      </c>
      <c r="E5" s="2">
        <v>90</v>
      </c>
      <c r="F5" s="2"/>
      <c r="G5" s="2">
        <v>1</v>
      </c>
      <c r="H5" s="15">
        <f t="shared" ref="H5:H70" si="0">IF(D5*E5=0,0,(IF((D5+E5)&lt;=40,204,(IF((D5+E5)&lt;=130,(5.1-1.7*(D5+E5-40)/(130-40))*(D5+E5),(IF((D5+E5)&gt;=250,(D5+E5)*3,(3.4-0.4*((D5+E5)-130)/(250-130))*(D5+E5))))))))*G5</f>
        <v>658</v>
      </c>
      <c r="I5" s="16"/>
      <c r="J5" s="16"/>
      <c r="K5"/>
      <c r="L5"/>
      <c r="M5"/>
      <c r="N5"/>
      <c r="O5"/>
      <c r="P5"/>
      <c r="Q5"/>
    </row>
    <row r="6" spans="3:17">
      <c r="C6" s="2" t="s">
        <v>17</v>
      </c>
      <c r="D6" s="2">
        <v>145</v>
      </c>
      <c r="E6" s="2">
        <v>100</v>
      </c>
      <c r="F6" s="2"/>
      <c r="G6" s="2">
        <v>1</v>
      </c>
      <c r="H6" s="15">
        <f t="shared" si="0"/>
        <v>739.08333333333337</v>
      </c>
      <c r="I6" s="16"/>
      <c r="J6" s="16"/>
      <c r="O6"/>
      <c r="P6"/>
      <c r="Q6"/>
    </row>
    <row r="7" spans="3:17">
      <c r="C7" s="2" t="s">
        <v>18</v>
      </c>
      <c r="D7" s="2">
        <v>170</v>
      </c>
      <c r="E7" s="2">
        <v>80</v>
      </c>
      <c r="F7" s="2"/>
      <c r="G7" s="2">
        <v>1</v>
      </c>
      <c r="H7" s="15">
        <f t="shared" si="0"/>
        <v>750</v>
      </c>
      <c r="I7" s="16"/>
      <c r="J7" s="16"/>
      <c r="O7"/>
      <c r="P7"/>
      <c r="Q7"/>
    </row>
    <row r="8" spans="3:17">
      <c r="C8" s="2" t="s">
        <v>19</v>
      </c>
      <c r="D8" s="2">
        <v>125</v>
      </c>
      <c r="E8" s="2">
        <v>80</v>
      </c>
      <c r="F8" s="2"/>
      <c r="G8" s="2">
        <v>1</v>
      </c>
      <c r="H8" s="15">
        <f t="shared" si="0"/>
        <v>645.75</v>
      </c>
      <c r="I8" s="16"/>
      <c r="J8" s="16"/>
      <c r="O8"/>
      <c r="P8"/>
      <c r="Q8"/>
    </row>
    <row r="9" spans="3:17">
      <c r="C9" s="2" t="s">
        <v>20</v>
      </c>
      <c r="D9" s="2">
        <v>25</v>
      </c>
      <c r="E9" s="2">
        <v>30</v>
      </c>
      <c r="F9" s="2"/>
      <c r="G9" s="2">
        <v>1</v>
      </c>
      <c r="H9" s="15">
        <f t="shared" si="0"/>
        <v>264.91666666666663</v>
      </c>
      <c r="I9" s="16"/>
      <c r="J9" s="16"/>
      <c r="O9"/>
      <c r="P9"/>
      <c r="Q9"/>
    </row>
    <row r="10" spans="3:17">
      <c r="C10" s="2" t="s">
        <v>21</v>
      </c>
      <c r="D10" s="2">
        <v>75</v>
      </c>
      <c r="E10" s="2">
        <v>35</v>
      </c>
      <c r="F10" s="2"/>
      <c r="G10" s="2">
        <v>1</v>
      </c>
      <c r="H10" s="15">
        <f t="shared" si="0"/>
        <v>415.55555555555554</v>
      </c>
      <c r="I10" s="16"/>
      <c r="J10" s="16"/>
      <c r="O10"/>
      <c r="P10"/>
      <c r="Q10"/>
    </row>
    <row r="11" spans="3:17">
      <c r="C11" s="2" t="s">
        <v>22</v>
      </c>
      <c r="D11" s="2">
        <v>47</v>
      </c>
      <c r="E11" s="2">
        <v>30</v>
      </c>
      <c r="F11" s="2"/>
      <c r="G11" s="2">
        <v>1</v>
      </c>
      <c r="H11" s="15">
        <f t="shared" si="0"/>
        <v>338.88555555555553</v>
      </c>
      <c r="I11" s="16"/>
      <c r="J11" s="16"/>
      <c r="O11"/>
      <c r="P11"/>
      <c r="Q11"/>
    </row>
    <row r="12" spans="3:17">
      <c r="C12" s="2" t="s">
        <v>23</v>
      </c>
      <c r="D12" s="2">
        <v>35</v>
      </c>
      <c r="E12" s="2">
        <v>20</v>
      </c>
      <c r="F12" s="2"/>
      <c r="G12" s="2">
        <v>1</v>
      </c>
      <c r="H12" s="15">
        <f t="shared" si="0"/>
        <v>264.91666666666663</v>
      </c>
      <c r="I12" s="16"/>
      <c r="J12" s="16"/>
      <c r="O12"/>
      <c r="P12"/>
      <c r="Q12"/>
    </row>
    <row r="13" spans="3:17">
      <c r="C13" s="2" t="s">
        <v>24</v>
      </c>
      <c r="D13" s="2">
        <v>35</v>
      </c>
      <c r="E13" s="2">
        <v>30</v>
      </c>
      <c r="F13" s="2"/>
      <c r="G13" s="2">
        <v>1</v>
      </c>
      <c r="H13" s="15">
        <f t="shared" si="0"/>
        <v>300.80555555555554</v>
      </c>
      <c r="I13" s="16"/>
      <c r="J13" s="16"/>
      <c r="O13"/>
      <c r="P13"/>
      <c r="Q13"/>
    </row>
    <row r="14" spans="3:17">
      <c r="C14" s="2" t="s">
        <v>25</v>
      </c>
      <c r="D14" s="2">
        <v>50</v>
      </c>
      <c r="E14" s="2">
        <v>35</v>
      </c>
      <c r="F14" s="2"/>
      <c r="G14" s="2">
        <v>1</v>
      </c>
      <c r="H14" s="15">
        <f t="shared" si="0"/>
        <v>361.25</v>
      </c>
      <c r="I14" s="16"/>
      <c r="J14" s="16"/>
      <c r="O14"/>
      <c r="P14"/>
      <c r="Q14"/>
    </row>
    <row r="15" spans="3:17">
      <c r="C15" s="2" t="s">
        <v>26</v>
      </c>
      <c r="D15" s="2">
        <v>70</v>
      </c>
      <c r="E15" s="2">
        <v>40</v>
      </c>
      <c r="F15" s="2"/>
      <c r="G15" s="2">
        <v>1</v>
      </c>
      <c r="H15" s="15">
        <f t="shared" si="0"/>
        <v>415.55555555555554</v>
      </c>
      <c r="I15" s="16"/>
      <c r="J15" s="16"/>
      <c r="O15"/>
      <c r="P15"/>
      <c r="Q15"/>
    </row>
    <row r="16" spans="3:17">
      <c r="C16" s="2" t="s">
        <v>28</v>
      </c>
      <c r="D16" s="2">
        <v>40</v>
      </c>
      <c r="E16" s="2">
        <v>25</v>
      </c>
      <c r="F16" s="2"/>
      <c r="G16" s="2">
        <v>1</v>
      </c>
      <c r="H16" s="15">
        <f t="shared" si="0"/>
        <v>300.80555555555554</v>
      </c>
      <c r="I16" s="16"/>
      <c r="J16" s="16"/>
      <c r="O16"/>
      <c r="P16"/>
      <c r="Q16"/>
    </row>
    <row r="17" spans="3:17">
      <c r="C17" s="2" t="s">
        <v>29</v>
      </c>
      <c r="D17" s="2">
        <v>80</v>
      </c>
      <c r="E17" s="2">
        <v>40</v>
      </c>
      <c r="F17" s="2"/>
      <c r="G17" s="2">
        <v>1</v>
      </c>
      <c r="H17" s="15">
        <f t="shared" si="0"/>
        <v>430.66666666666663</v>
      </c>
      <c r="I17" s="16"/>
      <c r="J17" s="16"/>
      <c r="O17"/>
      <c r="P17"/>
      <c r="Q17"/>
    </row>
    <row r="18" spans="3:17">
      <c r="C18" s="2" t="s">
        <v>30</v>
      </c>
      <c r="D18" s="2">
        <v>100</v>
      </c>
      <c r="E18" s="2">
        <v>60</v>
      </c>
      <c r="F18" s="2"/>
      <c r="G18" s="2">
        <v>1</v>
      </c>
      <c r="H18" s="15">
        <f t="shared" si="0"/>
        <v>528</v>
      </c>
      <c r="I18" s="16"/>
      <c r="J18" s="16"/>
      <c r="O18"/>
      <c r="P18"/>
      <c r="Q18"/>
    </row>
    <row r="19" spans="3:17">
      <c r="C19" s="2" t="s">
        <v>31</v>
      </c>
      <c r="D19" s="2">
        <v>73</v>
      </c>
      <c r="E19" s="2">
        <v>55</v>
      </c>
      <c r="F19" s="2"/>
      <c r="G19" s="2">
        <v>1</v>
      </c>
      <c r="H19" s="15">
        <f t="shared" si="0"/>
        <v>440.0355555555555</v>
      </c>
      <c r="I19" s="16"/>
      <c r="J19" s="16"/>
      <c r="O19"/>
      <c r="P19"/>
      <c r="Q19"/>
    </row>
    <row r="20" spans="3:17">
      <c r="C20" s="2" t="s">
        <v>32</v>
      </c>
      <c r="D20" s="3">
        <v>90</v>
      </c>
      <c r="E20" s="2">
        <v>50</v>
      </c>
      <c r="F20" s="2"/>
      <c r="G20" s="2">
        <v>1</v>
      </c>
      <c r="H20" s="15">
        <f t="shared" si="0"/>
        <v>471.33333333333331</v>
      </c>
      <c r="I20" s="16"/>
      <c r="J20" s="16"/>
      <c r="O20"/>
      <c r="P20"/>
      <c r="Q20"/>
    </row>
    <row r="21" spans="3:17">
      <c r="C21" s="2" t="s">
        <v>33</v>
      </c>
      <c r="D21" s="3">
        <v>155</v>
      </c>
      <c r="E21" s="2">
        <v>80</v>
      </c>
      <c r="F21" s="2"/>
      <c r="G21" s="2">
        <v>1</v>
      </c>
      <c r="H21" s="15">
        <f t="shared" si="0"/>
        <v>716.75</v>
      </c>
      <c r="I21" s="16"/>
      <c r="J21" s="16"/>
      <c r="O21"/>
      <c r="P21"/>
      <c r="Q21"/>
    </row>
    <row r="22" spans="3:17">
      <c r="C22" s="2" t="s">
        <v>34</v>
      </c>
      <c r="D22" s="3">
        <v>100</v>
      </c>
      <c r="E22" s="2">
        <v>85</v>
      </c>
      <c r="F22" s="2"/>
      <c r="G22" s="2">
        <v>1</v>
      </c>
      <c r="H22" s="15">
        <f t="shared" si="0"/>
        <v>595.08333333333337</v>
      </c>
      <c r="I22" s="16"/>
      <c r="J22" s="16"/>
      <c r="O22"/>
      <c r="P22"/>
      <c r="Q22"/>
    </row>
    <row r="23" spans="3:17">
      <c r="C23" s="2" t="s">
        <v>35</v>
      </c>
      <c r="D23" s="3">
        <v>100</v>
      </c>
      <c r="E23" s="2">
        <v>30</v>
      </c>
      <c r="F23" s="2"/>
      <c r="G23" s="2">
        <v>1</v>
      </c>
      <c r="H23" s="15">
        <f t="shared" si="0"/>
        <v>441.99999999999994</v>
      </c>
      <c r="I23" s="16"/>
      <c r="J23" s="16"/>
      <c r="O23"/>
      <c r="P23"/>
      <c r="Q23"/>
    </row>
    <row r="24" spans="3:17">
      <c r="C24" s="2" t="s">
        <v>36</v>
      </c>
      <c r="D24" s="3">
        <v>150</v>
      </c>
      <c r="E24" s="2">
        <v>90</v>
      </c>
      <c r="F24" s="2"/>
      <c r="G24" s="2">
        <v>1</v>
      </c>
      <c r="H24" s="15">
        <f t="shared" si="0"/>
        <v>728</v>
      </c>
      <c r="I24" s="16"/>
      <c r="J24" s="16"/>
      <c r="O24"/>
      <c r="P24"/>
      <c r="Q24"/>
    </row>
    <row r="25" spans="3:17">
      <c r="C25" s="2" t="s">
        <v>37</v>
      </c>
      <c r="D25" s="3">
        <v>110</v>
      </c>
      <c r="E25" s="2">
        <v>80</v>
      </c>
      <c r="F25" s="2"/>
      <c r="G25" s="2">
        <v>1</v>
      </c>
      <c r="H25" s="15">
        <f t="shared" si="0"/>
        <v>608</v>
      </c>
      <c r="I25" s="16"/>
      <c r="J25" s="16"/>
      <c r="O25"/>
      <c r="P25"/>
      <c r="Q25"/>
    </row>
    <row r="26" spans="3:17">
      <c r="C26" s="2" t="s">
        <v>38</v>
      </c>
      <c r="D26" s="3">
        <v>100</v>
      </c>
      <c r="E26" s="2">
        <v>70</v>
      </c>
      <c r="F26" s="2"/>
      <c r="G26" s="2">
        <v>1</v>
      </c>
      <c r="H26" s="15">
        <f t="shared" si="0"/>
        <v>555.33333333333337</v>
      </c>
      <c r="I26" s="16"/>
      <c r="J26" s="16"/>
      <c r="O26"/>
      <c r="P26"/>
      <c r="Q26"/>
    </row>
    <row r="27" spans="3:17">
      <c r="C27" s="2" t="s">
        <v>555</v>
      </c>
      <c r="D27" s="3">
        <v>160</v>
      </c>
      <c r="E27" s="2">
        <v>130</v>
      </c>
      <c r="F27" s="2"/>
      <c r="G27" s="2">
        <v>1.3</v>
      </c>
      <c r="H27" s="15">
        <f t="shared" si="0"/>
        <v>1131</v>
      </c>
      <c r="I27" s="16"/>
      <c r="J27" s="16"/>
      <c r="O27"/>
      <c r="P27"/>
      <c r="Q27"/>
    </row>
    <row r="28" spans="3:17">
      <c r="C28" s="2" t="s">
        <v>556</v>
      </c>
      <c r="D28" s="3">
        <v>120</v>
      </c>
      <c r="E28" s="2">
        <v>102</v>
      </c>
      <c r="F28" s="2"/>
      <c r="G28" s="2">
        <v>1.3</v>
      </c>
      <c r="H28" s="15">
        <f t="shared" ref="H28" si="1">IF(D28*E28=0,0,(IF((D28+E28)&lt;=40,204,(IF((D28+E28)&lt;=130,(5.1-1.7*(D28+E28-40)/(130-40))*(D28+E28),(IF((D28+E28)&gt;=250,(D28+E28)*3,(3.4-0.4*((D28+E28)-130)/(250-130))*(D28+E28))))))))*G28</f>
        <v>892.7360000000001</v>
      </c>
      <c r="I28" s="16"/>
      <c r="J28" s="16"/>
      <c r="O28"/>
      <c r="P28"/>
      <c r="Q28"/>
    </row>
    <row r="29" spans="3:17">
      <c r="C29" s="2" t="s">
        <v>469</v>
      </c>
      <c r="D29" s="3">
        <v>150</v>
      </c>
      <c r="E29" s="2">
        <v>110</v>
      </c>
      <c r="F29" s="2"/>
      <c r="G29" s="2">
        <v>1</v>
      </c>
      <c r="H29" s="15">
        <f t="shared" si="0"/>
        <v>780</v>
      </c>
      <c r="I29" s="16"/>
      <c r="J29" s="16"/>
      <c r="O29"/>
      <c r="P29"/>
      <c r="Q29"/>
    </row>
    <row r="30" spans="3:17">
      <c r="C30" s="2" t="s">
        <v>470</v>
      </c>
      <c r="D30" s="3">
        <v>150</v>
      </c>
      <c r="E30" s="2">
        <v>120</v>
      </c>
      <c r="F30" s="2"/>
      <c r="G30" s="2">
        <v>1</v>
      </c>
      <c r="H30" s="15">
        <f t="shared" si="0"/>
        <v>810</v>
      </c>
      <c r="I30" s="16"/>
      <c r="J30" s="16"/>
      <c r="O30"/>
      <c r="P30"/>
      <c r="Q30"/>
    </row>
    <row r="31" spans="3:17">
      <c r="C31" s="2" t="s">
        <v>39</v>
      </c>
      <c r="D31" s="3">
        <v>150</v>
      </c>
      <c r="E31" s="2">
        <v>60</v>
      </c>
      <c r="F31" s="2"/>
      <c r="G31" s="2">
        <v>1</v>
      </c>
      <c r="H31" s="15">
        <f t="shared" si="0"/>
        <v>658</v>
      </c>
      <c r="I31" s="16"/>
      <c r="J31" s="16"/>
      <c r="O31"/>
      <c r="P31"/>
      <c r="Q31"/>
    </row>
    <row r="32" spans="3:17">
      <c r="C32" s="2" t="s">
        <v>40</v>
      </c>
      <c r="D32" s="3">
        <v>115</v>
      </c>
      <c r="E32" s="2">
        <v>90</v>
      </c>
      <c r="F32" s="2"/>
      <c r="G32" s="2">
        <v>1</v>
      </c>
      <c r="H32" s="15">
        <f t="shared" si="0"/>
        <v>645.75</v>
      </c>
      <c r="I32" s="16"/>
      <c r="J32" s="16"/>
      <c r="O32"/>
      <c r="P32"/>
      <c r="Q32"/>
    </row>
    <row r="33" spans="3:17">
      <c r="C33" s="2" t="s">
        <v>41</v>
      </c>
      <c r="D33" s="3">
        <v>100</v>
      </c>
      <c r="E33" s="2">
        <v>70</v>
      </c>
      <c r="F33" s="2"/>
      <c r="G33" s="2">
        <v>1</v>
      </c>
      <c r="H33" s="15">
        <f t="shared" si="0"/>
        <v>555.33333333333337</v>
      </c>
      <c r="I33" s="16"/>
      <c r="J33" s="16"/>
      <c r="O33"/>
      <c r="P33"/>
      <c r="Q33"/>
    </row>
    <row r="34" spans="3:17">
      <c r="C34" s="2" t="s">
        <v>42</v>
      </c>
      <c r="D34" s="3">
        <v>140</v>
      </c>
      <c r="E34" s="2">
        <v>80</v>
      </c>
      <c r="F34" s="2"/>
      <c r="G34" s="2">
        <v>1</v>
      </c>
      <c r="H34" s="15">
        <f t="shared" si="0"/>
        <v>682</v>
      </c>
      <c r="I34" s="16"/>
      <c r="J34" s="16"/>
      <c r="O34"/>
      <c r="P34"/>
      <c r="Q34"/>
    </row>
    <row r="35" spans="3:17">
      <c r="C35" s="2" t="s">
        <v>43</v>
      </c>
      <c r="D35" s="3">
        <v>150</v>
      </c>
      <c r="E35" s="2">
        <v>75</v>
      </c>
      <c r="F35" s="2"/>
      <c r="G35" s="2">
        <v>1</v>
      </c>
      <c r="H35" s="15">
        <f t="shared" si="0"/>
        <v>693.74999999999989</v>
      </c>
      <c r="I35" s="16"/>
      <c r="J35" s="16"/>
      <c r="O35"/>
      <c r="P35"/>
      <c r="Q35"/>
    </row>
    <row r="36" spans="3:17">
      <c r="C36" s="2" t="s">
        <v>44</v>
      </c>
      <c r="D36" s="3">
        <v>170</v>
      </c>
      <c r="E36" s="2">
        <v>90</v>
      </c>
      <c r="F36" s="2"/>
      <c r="G36" s="2">
        <v>1</v>
      </c>
      <c r="H36" s="15">
        <f t="shared" si="0"/>
        <v>780</v>
      </c>
      <c r="I36" s="16"/>
      <c r="J36" s="16"/>
      <c r="O36"/>
      <c r="P36"/>
      <c r="Q36"/>
    </row>
    <row r="37" spans="3:17">
      <c r="C37" s="2" t="s">
        <v>45</v>
      </c>
      <c r="D37" s="3">
        <v>127</v>
      </c>
      <c r="E37" s="2">
        <v>75</v>
      </c>
      <c r="F37" s="2"/>
      <c r="G37" s="2">
        <v>1</v>
      </c>
      <c r="H37" s="15">
        <f t="shared" si="0"/>
        <v>638.31999999999994</v>
      </c>
      <c r="I37" s="16"/>
      <c r="J37" s="16"/>
      <c r="O37"/>
      <c r="P37"/>
      <c r="Q37"/>
    </row>
    <row r="38" spans="3:17">
      <c r="C38" s="2" t="s">
        <v>46</v>
      </c>
      <c r="D38" s="3">
        <v>127</v>
      </c>
      <c r="E38" s="2">
        <v>75</v>
      </c>
      <c r="F38" s="2"/>
      <c r="G38" s="2">
        <v>1</v>
      </c>
      <c r="H38" s="15">
        <f t="shared" si="0"/>
        <v>638.31999999999994</v>
      </c>
      <c r="I38" s="16"/>
      <c r="J38" s="16"/>
      <c r="O38"/>
      <c r="P38"/>
      <c r="Q38"/>
    </row>
    <row r="39" spans="3:17">
      <c r="C39" s="2" t="s">
        <v>47</v>
      </c>
      <c r="D39" s="3">
        <v>115</v>
      </c>
      <c r="E39" s="2">
        <v>65</v>
      </c>
      <c r="F39" s="2"/>
      <c r="G39" s="2">
        <v>1</v>
      </c>
      <c r="H39" s="15">
        <f t="shared" si="0"/>
        <v>582</v>
      </c>
      <c r="I39" s="16"/>
      <c r="J39" s="16"/>
      <c r="O39"/>
      <c r="P39"/>
      <c r="Q39"/>
    </row>
    <row r="40" spans="3:17">
      <c r="C40" s="2" t="s">
        <v>48</v>
      </c>
      <c r="D40" s="3">
        <v>120</v>
      </c>
      <c r="E40" s="2">
        <v>70</v>
      </c>
      <c r="F40" s="2"/>
      <c r="G40" s="2">
        <v>1</v>
      </c>
      <c r="H40" s="15">
        <f t="shared" si="0"/>
        <v>608</v>
      </c>
      <c r="I40" s="16"/>
      <c r="J40" s="16"/>
      <c r="O40"/>
      <c r="P40"/>
      <c r="Q40"/>
    </row>
    <row r="41" spans="3:17">
      <c r="C41" s="2" t="s">
        <v>49</v>
      </c>
      <c r="D41" s="3">
        <v>137</v>
      </c>
      <c r="E41" s="2">
        <v>70</v>
      </c>
      <c r="F41" s="2"/>
      <c r="G41" s="2">
        <v>1</v>
      </c>
      <c r="H41" s="15">
        <f t="shared" si="0"/>
        <v>650.66999999999996</v>
      </c>
      <c r="I41" s="16"/>
      <c r="J41" s="16"/>
      <c r="O41"/>
      <c r="P41"/>
      <c r="Q41"/>
    </row>
    <row r="42" spans="3:17">
      <c r="C42" s="2" t="s">
        <v>50</v>
      </c>
      <c r="D42" s="3">
        <v>100</v>
      </c>
      <c r="E42" s="2">
        <v>40</v>
      </c>
      <c r="F42" s="2"/>
      <c r="G42" s="2">
        <v>1</v>
      </c>
      <c r="H42" s="15">
        <f t="shared" si="0"/>
        <v>471.33333333333331</v>
      </c>
      <c r="I42" s="16"/>
      <c r="J42" s="16"/>
      <c r="O42"/>
      <c r="P42"/>
      <c r="Q42"/>
    </row>
    <row r="43" spans="3:17">
      <c r="C43" s="2" t="s">
        <v>51</v>
      </c>
      <c r="D43" s="3">
        <v>130</v>
      </c>
      <c r="E43" s="2">
        <v>80</v>
      </c>
      <c r="F43" s="2"/>
      <c r="G43" s="2">
        <v>1</v>
      </c>
      <c r="H43" s="15">
        <f t="shared" si="0"/>
        <v>658</v>
      </c>
      <c r="I43" s="16"/>
      <c r="J43" s="16"/>
      <c r="O43"/>
      <c r="P43"/>
      <c r="Q43"/>
    </row>
    <row r="44" spans="3:17">
      <c r="C44" s="2" t="s">
        <v>52</v>
      </c>
      <c r="D44" s="3">
        <v>143</v>
      </c>
      <c r="E44" s="2">
        <v>70</v>
      </c>
      <c r="F44" s="2"/>
      <c r="G44" s="2">
        <v>1</v>
      </c>
      <c r="H44" s="15">
        <f t="shared" si="0"/>
        <v>665.27</v>
      </c>
      <c r="I44" s="16"/>
      <c r="J44" s="16"/>
      <c r="O44"/>
      <c r="P44"/>
      <c r="Q44"/>
    </row>
    <row r="45" spans="3:17">
      <c r="C45" s="2" t="s">
        <v>53</v>
      </c>
      <c r="D45" s="5">
        <v>125</v>
      </c>
      <c r="E45" s="2">
        <v>220</v>
      </c>
      <c r="F45" s="2"/>
      <c r="G45" s="2">
        <v>1</v>
      </c>
      <c r="H45" s="15">
        <f t="shared" si="0"/>
        <v>1035</v>
      </c>
      <c r="I45" s="16"/>
      <c r="J45" s="16"/>
      <c r="O45"/>
      <c r="P45"/>
      <c r="Q45"/>
    </row>
    <row r="46" spans="3:17">
      <c r="C46" s="2" t="s">
        <v>54</v>
      </c>
      <c r="D46" s="5">
        <v>115</v>
      </c>
      <c r="E46" s="2">
        <v>90</v>
      </c>
      <c r="F46" s="2"/>
      <c r="G46" s="2">
        <v>1</v>
      </c>
      <c r="H46" s="15">
        <f t="shared" si="0"/>
        <v>645.75</v>
      </c>
      <c r="I46" s="16"/>
      <c r="J46" s="16"/>
      <c r="O46"/>
      <c r="P46"/>
      <c r="Q46"/>
    </row>
    <row r="47" spans="3:17">
      <c r="C47" s="2" t="s">
        <v>55</v>
      </c>
      <c r="D47" s="5">
        <v>125</v>
      </c>
      <c r="E47" s="2">
        <v>90</v>
      </c>
      <c r="F47" s="2"/>
      <c r="G47" s="2">
        <v>1</v>
      </c>
      <c r="H47" s="15">
        <f t="shared" si="0"/>
        <v>670.08333333333337</v>
      </c>
      <c r="I47" s="16"/>
      <c r="J47" s="16"/>
      <c r="O47"/>
      <c r="P47"/>
      <c r="Q47"/>
    </row>
    <row r="48" spans="3:17">
      <c r="C48" s="2" t="s">
        <v>56</v>
      </c>
      <c r="D48" s="5">
        <v>125</v>
      </c>
      <c r="E48" s="2">
        <v>70</v>
      </c>
      <c r="F48" s="2"/>
      <c r="G48" s="2">
        <v>1</v>
      </c>
      <c r="H48" s="15">
        <f t="shared" si="0"/>
        <v>620.75</v>
      </c>
      <c r="I48" s="16"/>
      <c r="J48" s="16"/>
      <c r="O48"/>
      <c r="P48"/>
      <c r="Q48"/>
    </row>
    <row r="49" spans="1:17">
      <c r="C49" s="4" t="s">
        <v>572</v>
      </c>
      <c r="D49" s="5">
        <v>120</v>
      </c>
      <c r="E49" s="2">
        <v>90</v>
      </c>
      <c r="F49" s="2"/>
      <c r="G49" s="2">
        <v>1</v>
      </c>
      <c r="H49" s="15">
        <f t="shared" si="0"/>
        <v>658</v>
      </c>
      <c r="I49" s="16"/>
      <c r="J49" s="16"/>
      <c r="O49"/>
      <c r="P49"/>
      <c r="Q49"/>
    </row>
    <row r="50" spans="1:17">
      <c r="A50">
        <v>1</v>
      </c>
      <c r="C50" s="4" t="s">
        <v>573</v>
      </c>
      <c r="D50" s="5">
        <v>160</v>
      </c>
      <c r="E50" s="2">
        <v>110</v>
      </c>
      <c r="F50" s="2"/>
      <c r="G50" s="2">
        <v>1</v>
      </c>
      <c r="H50" s="15">
        <f t="shared" ref="H50" si="2">IF(D50*E50=0,0,(IF((D50+E50)&lt;=40,204,(IF((D50+E50)&lt;=130,(5.1-1.7*(D50+E50-40)/(130-40))*(D50+E50),(IF((D50+E50)&gt;=250,(D50+E50)*3,(3.4-0.4*((D50+E50)-130)/(250-130))*(D50+E50))))))))*G50</f>
        <v>810</v>
      </c>
      <c r="I50" s="16"/>
      <c r="J50" s="16"/>
      <c r="O50"/>
      <c r="P50"/>
      <c r="Q50"/>
    </row>
    <row r="51" spans="1:17">
      <c r="C51" s="4" t="s">
        <v>57</v>
      </c>
      <c r="D51" s="5">
        <v>125</v>
      </c>
      <c r="E51" s="2">
        <v>80</v>
      </c>
      <c r="F51" s="2"/>
      <c r="G51" s="2">
        <v>1</v>
      </c>
      <c r="H51" s="15">
        <f t="shared" si="0"/>
        <v>645.75</v>
      </c>
      <c r="I51" s="16"/>
      <c r="J51" s="16"/>
      <c r="O51"/>
      <c r="P51"/>
      <c r="Q51"/>
    </row>
    <row r="52" spans="1:17">
      <c r="C52" s="4" t="s">
        <v>58</v>
      </c>
      <c r="D52" s="5">
        <v>70</v>
      </c>
      <c r="E52" s="2">
        <v>65</v>
      </c>
      <c r="F52" s="2"/>
      <c r="G52" s="2">
        <v>1</v>
      </c>
      <c r="H52" s="15">
        <f t="shared" si="0"/>
        <v>456.75</v>
      </c>
      <c r="I52" s="16"/>
      <c r="J52" s="16"/>
      <c r="O52"/>
      <c r="P52"/>
      <c r="Q52"/>
    </row>
    <row r="53" spans="1:17">
      <c r="C53" s="4" t="s">
        <v>59</v>
      </c>
      <c r="D53" s="2">
        <v>150</v>
      </c>
      <c r="E53" s="2">
        <v>90</v>
      </c>
      <c r="F53" s="2"/>
      <c r="G53" s="2">
        <v>1</v>
      </c>
      <c r="H53" s="15">
        <f t="shared" si="0"/>
        <v>728</v>
      </c>
      <c r="I53" s="16"/>
      <c r="J53" s="16"/>
      <c r="O53"/>
      <c r="P53"/>
      <c r="Q53"/>
    </row>
    <row r="54" spans="1:17">
      <c r="C54" s="4" t="s">
        <v>60</v>
      </c>
      <c r="D54" s="2">
        <v>140</v>
      </c>
      <c r="E54" s="2">
        <v>60</v>
      </c>
      <c r="F54" s="2"/>
      <c r="G54" s="2">
        <v>1</v>
      </c>
      <c r="H54" s="15">
        <f t="shared" si="0"/>
        <v>633.33333333333326</v>
      </c>
      <c r="I54" s="16"/>
      <c r="J54" s="16"/>
      <c r="O54"/>
      <c r="P54"/>
      <c r="Q54"/>
    </row>
    <row r="55" spans="1:17">
      <c r="C55" s="4" t="s">
        <v>61</v>
      </c>
      <c r="D55" s="2">
        <v>120</v>
      </c>
      <c r="E55" s="2">
        <v>40</v>
      </c>
      <c r="F55" s="2"/>
      <c r="G55" s="2">
        <v>1</v>
      </c>
      <c r="H55" s="15">
        <f t="shared" si="0"/>
        <v>528</v>
      </c>
      <c r="I55" s="16"/>
      <c r="J55" s="16"/>
      <c r="O55"/>
      <c r="P55"/>
      <c r="Q55"/>
    </row>
    <row r="56" spans="1:17">
      <c r="C56" s="4" t="s">
        <v>62</v>
      </c>
      <c r="D56" s="2">
        <v>50</v>
      </c>
      <c r="E56" s="2">
        <v>55</v>
      </c>
      <c r="F56" s="2"/>
      <c r="G56" s="2">
        <v>1</v>
      </c>
      <c r="H56" s="15">
        <f t="shared" si="0"/>
        <v>406.58333333333331</v>
      </c>
      <c r="I56" s="16"/>
      <c r="J56" s="16"/>
      <c r="O56"/>
      <c r="P56"/>
      <c r="Q56"/>
    </row>
    <row r="57" spans="1:17">
      <c r="C57" s="4" t="s">
        <v>63</v>
      </c>
      <c r="D57" s="2">
        <v>140</v>
      </c>
      <c r="E57" s="2">
        <v>120</v>
      </c>
      <c r="F57" s="2"/>
      <c r="G57" s="2">
        <v>1</v>
      </c>
      <c r="H57" s="15">
        <f t="shared" si="0"/>
        <v>780</v>
      </c>
      <c r="I57" s="16"/>
      <c r="J57" s="16"/>
      <c r="O57"/>
      <c r="P57"/>
      <c r="Q57"/>
    </row>
    <row r="58" spans="1:17">
      <c r="C58" s="4" t="s">
        <v>64</v>
      </c>
      <c r="D58" s="2">
        <v>145</v>
      </c>
      <c r="E58" s="2">
        <v>110</v>
      </c>
      <c r="F58" s="2"/>
      <c r="G58" s="2">
        <v>1</v>
      </c>
      <c r="H58" s="15">
        <f t="shared" si="0"/>
        <v>765</v>
      </c>
      <c r="I58" s="16"/>
      <c r="J58" s="16"/>
      <c r="O58"/>
      <c r="P58"/>
      <c r="Q58"/>
    </row>
    <row r="59" spans="1:17">
      <c r="C59" s="4" t="s">
        <v>65</v>
      </c>
      <c r="D59" s="2">
        <v>100</v>
      </c>
      <c r="E59" s="2">
        <v>75</v>
      </c>
      <c r="F59" s="2"/>
      <c r="G59" s="2">
        <v>1</v>
      </c>
      <c r="H59" s="15">
        <f t="shared" si="0"/>
        <v>568.75</v>
      </c>
      <c r="I59" s="16"/>
      <c r="J59" s="16"/>
      <c r="O59"/>
      <c r="P59"/>
      <c r="Q59"/>
    </row>
    <row r="60" spans="1:17">
      <c r="C60" s="2" t="s">
        <v>66</v>
      </c>
      <c r="D60" s="2">
        <v>120</v>
      </c>
      <c r="E60" s="2">
        <v>75</v>
      </c>
      <c r="F60" s="2"/>
      <c r="G60" s="2">
        <v>1</v>
      </c>
      <c r="H60" s="15">
        <f t="shared" si="0"/>
        <v>620.75</v>
      </c>
      <c r="I60" s="16"/>
      <c r="J60" s="16"/>
      <c r="K60"/>
      <c r="L60"/>
      <c r="M60"/>
      <c r="N60"/>
      <c r="O60"/>
      <c r="P60"/>
      <c r="Q60"/>
    </row>
    <row r="61" spans="1:17">
      <c r="C61" s="2" t="s">
        <v>67</v>
      </c>
      <c r="D61" s="2">
        <v>95</v>
      </c>
      <c r="E61" s="2">
        <v>50</v>
      </c>
      <c r="F61" s="2"/>
      <c r="G61" s="2">
        <v>1</v>
      </c>
      <c r="H61" s="15">
        <f t="shared" si="0"/>
        <v>485.75</v>
      </c>
      <c r="I61" s="16"/>
      <c r="J61" s="16"/>
      <c r="K61"/>
      <c r="L61"/>
      <c r="M61"/>
      <c r="N61"/>
      <c r="O61"/>
      <c r="P61"/>
      <c r="Q61"/>
    </row>
    <row r="62" spans="1:17">
      <c r="C62" s="2" t="s">
        <v>68</v>
      </c>
      <c r="D62" s="2">
        <v>90</v>
      </c>
      <c r="E62" s="2">
        <v>145</v>
      </c>
      <c r="F62" s="2"/>
      <c r="G62" s="2">
        <v>1</v>
      </c>
      <c r="H62" s="15">
        <f t="shared" si="0"/>
        <v>716.75</v>
      </c>
      <c r="I62" s="16"/>
      <c r="J62" s="16"/>
      <c r="K62"/>
      <c r="L62"/>
      <c r="M62"/>
      <c r="N62"/>
      <c r="O62"/>
      <c r="P62"/>
      <c r="Q62"/>
    </row>
    <row r="63" spans="1:17">
      <c r="C63" s="2" t="s">
        <v>69</v>
      </c>
      <c r="D63" s="2">
        <v>112</v>
      </c>
      <c r="E63" s="2">
        <v>60</v>
      </c>
      <c r="F63" s="2"/>
      <c r="G63" s="2">
        <v>1</v>
      </c>
      <c r="H63" s="15">
        <f t="shared" si="0"/>
        <v>560.71999999999991</v>
      </c>
      <c r="I63" s="16"/>
      <c r="J63" s="16"/>
      <c r="K63"/>
      <c r="L63"/>
      <c r="M63"/>
      <c r="N63"/>
      <c r="O63"/>
      <c r="P63"/>
      <c r="Q63"/>
    </row>
    <row r="64" spans="1:17">
      <c r="C64" s="2" t="s">
        <v>70</v>
      </c>
      <c r="D64" s="2">
        <v>100</v>
      </c>
      <c r="E64" s="2">
        <v>80</v>
      </c>
      <c r="F64" s="2"/>
      <c r="G64" s="2">
        <v>1</v>
      </c>
      <c r="H64" s="15">
        <f t="shared" si="0"/>
        <v>582</v>
      </c>
      <c r="I64" s="16"/>
      <c r="J64" s="16"/>
      <c r="K64"/>
      <c r="L64"/>
      <c r="M64"/>
      <c r="N64"/>
      <c r="O64"/>
      <c r="P64"/>
      <c r="Q64"/>
    </row>
    <row r="65" spans="3:17">
      <c r="C65" s="2" t="s">
        <v>71</v>
      </c>
      <c r="D65" s="2">
        <v>80</v>
      </c>
      <c r="E65" s="2">
        <v>80</v>
      </c>
      <c r="F65" s="2"/>
      <c r="G65" s="2">
        <v>1</v>
      </c>
      <c r="H65" s="15">
        <f t="shared" si="0"/>
        <v>528</v>
      </c>
      <c r="I65" s="16"/>
      <c r="J65" s="16"/>
      <c r="K65"/>
      <c r="L65"/>
      <c r="M65"/>
      <c r="N65"/>
      <c r="O65"/>
      <c r="P65"/>
      <c r="Q65"/>
    </row>
    <row r="66" spans="3:17">
      <c r="C66" s="2" t="s">
        <v>72</v>
      </c>
      <c r="D66" s="2">
        <v>80</v>
      </c>
      <c r="E66" s="2">
        <v>100</v>
      </c>
      <c r="F66" s="2"/>
      <c r="G66" s="2">
        <v>1</v>
      </c>
      <c r="H66" s="15">
        <f t="shared" si="0"/>
        <v>582</v>
      </c>
      <c r="I66" s="16"/>
      <c r="J66" s="16"/>
      <c r="K66"/>
      <c r="L66"/>
      <c r="M66"/>
      <c r="N66"/>
      <c r="O66"/>
      <c r="P66"/>
      <c r="Q66"/>
    </row>
    <row r="67" spans="3:17">
      <c r="C67" s="2" t="s">
        <v>73</v>
      </c>
      <c r="D67" s="2">
        <v>125</v>
      </c>
      <c r="E67" s="2">
        <v>85</v>
      </c>
      <c r="F67" s="2"/>
      <c r="G67" s="2">
        <v>1</v>
      </c>
      <c r="H67" s="15">
        <f t="shared" si="0"/>
        <v>658</v>
      </c>
      <c r="I67" s="16"/>
      <c r="J67" s="16"/>
      <c r="K67"/>
      <c r="L67"/>
      <c r="M67"/>
      <c r="N67"/>
      <c r="O67"/>
      <c r="P67"/>
      <c r="Q67"/>
    </row>
    <row r="68" spans="3:17">
      <c r="C68" s="2" t="s">
        <v>74</v>
      </c>
      <c r="D68" s="2">
        <v>40</v>
      </c>
      <c r="E68" s="2">
        <v>27</v>
      </c>
      <c r="F68" s="2"/>
      <c r="G68" s="2">
        <v>1</v>
      </c>
      <c r="H68" s="15">
        <f t="shared" si="0"/>
        <v>307.52999999999997</v>
      </c>
      <c r="I68" s="16"/>
      <c r="J68" s="16"/>
      <c r="K68"/>
      <c r="L68"/>
      <c r="M68"/>
      <c r="N68"/>
      <c r="O68"/>
      <c r="P68"/>
      <c r="Q68"/>
    </row>
    <row r="69" spans="3:17">
      <c r="C69" s="2" t="s">
        <v>75</v>
      </c>
      <c r="D69" s="2">
        <v>30</v>
      </c>
      <c r="E69" s="2">
        <v>15</v>
      </c>
      <c r="F69" s="2"/>
      <c r="G69" s="2">
        <v>1</v>
      </c>
      <c r="H69" s="15">
        <f t="shared" si="0"/>
        <v>225.25</v>
      </c>
      <c r="I69" s="16"/>
      <c r="J69" s="16"/>
      <c r="K69"/>
      <c r="L69"/>
      <c r="M69"/>
      <c r="N69"/>
      <c r="O69"/>
      <c r="P69"/>
      <c r="Q69"/>
    </row>
    <row r="70" spans="3:17">
      <c r="C70" s="2" t="s">
        <v>76</v>
      </c>
      <c r="D70" s="2">
        <v>35</v>
      </c>
      <c r="E70" s="2">
        <v>25</v>
      </c>
      <c r="F70" s="2"/>
      <c r="G70" s="2">
        <v>1</v>
      </c>
      <c r="H70" s="15">
        <f t="shared" si="0"/>
        <v>283.33333333333326</v>
      </c>
      <c r="I70" s="16"/>
      <c r="J70" s="16"/>
      <c r="K70"/>
      <c r="L70"/>
      <c r="M70"/>
      <c r="N70"/>
      <c r="O70"/>
      <c r="P70"/>
      <c r="Q70"/>
    </row>
    <row r="71" spans="3:17">
      <c r="C71" s="2" t="s">
        <v>77</v>
      </c>
      <c r="D71" s="2">
        <v>60</v>
      </c>
      <c r="E71" s="2">
        <v>35</v>
      </c>
      <c r="F71" s="2"/>
      <c r="G71" s="2">
        <v>1</v>
      </c>
      <c r="H71" s="15">
        <f t="shared" ref="H71:H134" si="3">IF(D71*E71=0,0,(IF((D71+E71)&lt;=40,204,(IF((D71+E71)&lt;=130,(5.1-1.7*(D71+E71-40)/(130-40))*(D71+E71),(IF((D71+E71)&gt;=250,(D71+E71)*3,(3.4-0.4*((D71+E71)-130)/(250-130))*(D71+E71))))))))*G71</f>
        <v>385.80555555555554</v>
      </c>
      <c r="I71" s="16"/>
      <c r="J71" s="16"/>
      <c r="K71"/>
      <c r="L71"/>
      <c r="M71"/>
      <c r="N71"/>
      <c r="O71"/>
      <c r="P71"/>
      <c r="Q71"/>
    </row>
    <row r="72" spans="3:17">
      <c r="C72" s="2" t="s">
        <v>78</v>
      </c>
      <c r="D72" s="2">
        <v>45</v>
      </c>
      <c r="E72" s="2">
        <v>30</v>
      </c>
      <c r="F72" s="2"/>
      <c r="G72" s="2">
        <v>1</v>
      </c>
      <c r="H72" s="15">
        <f t="shared" si="3"/>
        <v>332.91666666666663</v>
      </c>
      <c r="I72" s="16"/>
      <c r="J72" s="16"/>
      <c r="K72"/>
      <c r="L72"/>
      <c r="M72"/>
      <c r="N72"/>
      <c r="O72"/>
      <c r="P72"/>
      <c r="Q72"/>
    </row>
    <row r="73" spans="3:17">
      <c r="C73" s="2" t="s">
        <v>79</v>
      </c>
      <c r="D73" s="2">
        <v>30</v>
      </c>
      <c r="E73" s="2">
        <v>20</v>
      </c>
      <c r="F73" s="2"/>
      <c r="G73" s="2">
        <v>1</v>
      </c>
      <c r="H73" s="15">
        <f t="shared" si="3"/>
        <v>245.55555555555551</v>
      </c>
      <c r="I73" s="16"/>
      <c r="J73" s="16"/>
      <c r="K73"/>
      <c r="L73"/>
      <c r="M73"/>
      <c r="N73"/>
      <c r="O73"/>
      <c r="P73"/>
      <c r="Q73"/>
    </row>
    <row r="74" spans="3:17">
      <c r="C74" s="2" t="s">
        <v>80</v>
      </c>
      <c r="D74" s="2">
        <v>130</v>
      </c>
      <c r="E74" s="2">
        <v>70</v>
      </c>
      <c r="F74" s="2"/>
      <c r="G74" s="2">
        <v>1</v>
      </c>
      <c r="H74" s="15">
        <f t="shared" si="3"/>
        <v>633.33333333333326</v>
      </c>
      <c r="I74" s="16"/>
      <c r="J74" s="16"/>
      <c r="K74"/>
      <c r="L74"/>
      <c r="M74"/>
      <c r="N74"/>
      <c r="O74"/>
      <c r="P74"/>
      <c r="Q74"/>
    </row>
    <row r="75" spans="3:17">
      <c r="C75" s="2" t="s">
        <v>81</v>
      </c>
      <c r="D75" s="2">
        <v>105</v>
      </c>
      <c r="E75" s="2">
        <v>80</v>
      </c>
      <c r="F75" s="2"/>
      <c r="G75" s="2">
        <v>1</v>
      </c>
      <c r="H75" s="15">
        <f t="shared" si="3"/>
        <v>595.08333333333337</v>
      </c>
      <c r="I75" s="16"/>
      <c r="J75" s="16"/>
      <c r="K75"/>
      <c r="L75"/>
      <c r="M75"/>
      <c r="N75"/>
      <c r="O75"/>
      <c r="P75"/>
      <c r="Q75"/>
    </row>
    <row r="76" spans="3:17">
      <c r="C76" s="2" t="s">
        <v>82</v>
      </c>
      <c r="D76" s="2">
        <v>90</v>
      </c>
      <c r="E76" s="2">
        <v>95</v>
      </c>
      <c r="F76" s="2"/>
      <c r="G76" s="2">
        <v>1</v>
      </c>
      <c r="H76" s="15">
        <f t="shared" si="3"/>
        <v>595.08333333333337</v>
      </c>
      <c r="I76" s="16"/>
      <c r="J76" s="16"/>
      <c r="K76"/>
      <c r="L76"/>
      <c r="M76"/>
      <c r="N76"/>
      <c r="O76"/>
      <c r="P76"/>
      <c r="Q76"/>
    </row>
    <row r="77" spans="3:17">
      <c r="C77" s="2" t="s">
        <v>83</v>
      </c>
      <c r="D77" s="2">
        <v>50</v>
      </c>
      <c r="E77" s="2">
        <v>70</v>
      </c>
      <c r="F77" s="2"/>
      <c r="G77" s="2">
        <v>1</v>
      </c>
      <c r="H77" s="15">
        <f t="shared" si="3"/>
        <v>430.66666666666663</v>
      </c>
      <c r="I77" s="16"/>
      <c r="J77" s="16"/>
      <c r="K77"/>
      <c r="L77"/>
      <c r="M77"/>
      <c r="N77"/>
      <c r="O77"/>
      <c r="P77"/>
      <c r="Q77"/>
    </row>
    <row r="78" spans="3:17">
      <c r="C78" s="2" t="s">
        <v>84</v>
      </c>
      <c r="D78" s="2">
        <v>70</v>
      </c>
      <c r="E78" s="2">
        <v>60</v>
      </c>
      <c r="F78" s="2"/>
      <c r="G78" s="2">
        <v>1</v>
      </c>
      <c r="H78" s="15">
        <f t="shared" si="3"/>
        <v>441.99999999999994</v>
      </c>
      <c r="I78" s="16"/>
      <c r="J78" s="16"/>
      <c r="K78"/>
      <c r="L78"/>
      <c r="M78"/>
      <c r="N78"/>
      <c r="O78"/>
      <c r="P78"/>
      <c r="Q78"/>
    </row>
    <row r="79" spans="3:17">
      <c r="C79" s="2" t="s">
        <v>85</v>
      </c>
      <c r="D79" s="2">
        <v>70</v>
      </c>
      <c r="E79" s="2">
        <v>30</v>
      </c>
      <c r="F79" s="2"/>
      <c r="G79" s="2">
        <v>1</v>
      </c>
      <c r="H79" s="15">
        <f t="shared" si="3"/>
        <v>396.66666666666663</v>
      </c>
      <c r="I79" s="16"/>
      <c r="J79" s="16"/>
      <c r="K79"/>
      <c r="L79"/>
      <c r="M79"/>
      <c r="N79"/>
      <c r="O79"/>
      <c r="P79"/>
      <c r="Q79"/>
    </row>
    <row r="80" spans="3:17">
      <c r="C80" s="2" t="s">
        <v>86</v>
      </c>
      <c r="D80" s="2">
        <v>85</v>
      </c>
      <c r="E80" s="2">
        <v>165</v>
      </c>
      <c r="F80" s="2"/>
      <c r="G80" s="2">
        <v>1</v>
      </c>
      <c r="H80" s="15">
        <f t="shared" si="3"/>
        <v>750</v>
      </c>
      <c r="I80" s="16"/>
      <c r="J80" s="16"/>
      <c r="K80"/>
      <c r="L80"/>
      <c r="M80"/>
      <c r="N80"/>
      <c r="O80"/>
      <c r="P80"/>
      <c r="Q80"/>
    </row>
    <row r="81" spans="3:17">
      <c r="C81" s="2" t="s">
        <v>87</v>
      </c>
      <c r="D81" s="2">
        <v>150</v>
      </c>
      <c r="E81" s="2">
        <v>70</v>
      </c>
      <c r="F81" s="2"/>
      <c r="G81" s="2">
        <v>1</v>
      </c>
      <c r="H81" s="15">
        <f t="shared" si="3"/>
        <v>682</v>
      </c>
      <c r="I81" s="16"/>
      <c r="J81" s="16"/>
      <c r="K81"/>
      <c r="L81"/>
      <c r="M81"/>
      <c r="N81"/>
      <c r="O81"/>
      <c r="P81"/>
      <c r="Q81"/>
    </row>
    <row r="82" spans="3:17">
      <c r="C82" s="2" t="s">
        <v>88</v>
      </c>
      <c r="D82" s="2">
        <v>155</v>
      </c>
      <c r="E82" s="2">
        <v>95</v>
      </c>
      <c r="F82" s="2"/>
      <c r="G82" s="2">
        <v>1</v>
      </c>
      <c r="H82" s="15">
        <f t="shared" si="3"/>
        <v>750</v>
      </c>
      <c r="I82" s="16"/>
      <c r="J82" s="16"/>
      <c r="K82"/>
      <c r="L82"/>
      <c r="M82"/>
      <c r="N82"/>
      <c r="O82"/>
      <c r="P82"/>
      <c r="Q82"/>
    </row>
    <row r="83" spans="3:17">
      <c r="C83" s="2" t="s">
        <v>89</v>
      </c>
      <c r="D83" s="2">
        <v>140</v>
      </c>
      <c r="E83" s="2">
        <v>45</v>
      </c>
      <c r="F83" s="2"/>
      <c r="G83" s="2">
        <v>1</v>
      </c>
      <c r="H83" s="15">
        <f t="shared" si="3"/>
        <v>595.08333333333337</v>
      </c>
      <c r="I83" s="16"/>
      <c r="J83" s="16"/>
      <c r="K83"/>
      <c r="L83"/>
      <c r="M83"/>
      <c r="N83"/>
      <c r="O83"/>
      <c r="P83"/>
      <c r="Q83"/>
    </row>
    <row r="84" spans="3:17">
      <c r="C84" s="2" t="s">
        <v>90</v>
      </c>
      <c r="D84" s="2">
        <v>50</v>
      </c>
      <c r="E84" s="2">
        <v>150</v>
      </c>
      <c r="F84" s="2"/>
      <c r="G84" s="2">
        <v>1</v>
      </c>
      <c r="H84" s="15">
        <f t="shared" si="3"/>
        <v>633.33333333333326</v>
      </c>
      <c r="I84" s="16"/>
      <c r="J84" s="16"/>
      <c r="K84"/>
      <c r="L84"/>
      <c r="M84"/>
      <c r="N84"/>
      <c r="O84"/>
      <c r="P84"/>
      <c r="Q84"/>
    </row>
    <row r="85" spans="3:17">
      <c r="C85" s="2" t="s">
        <v>91</v>
      </c>
      <c r="D85" s="2">
        <v>60</v>
      </c>
      <c r="E85" s="2">
        <v>120</v>
      </c>
      <c r="F85" s="2"/>
      <c r="G85" s="2">
        <v>1</v>
      </c>
      <c r="H85" s="15">
        <f t="shared" si="3"/>
        <v>582</v>
      </c>
      <c r="I85" s="16"/>
      <c r="J85" s="16"/>
      <c r="K85"/>
      <c r="L85"/>
      <c r="M85"/>
      <c r="N85"/>
      <c r="O85"/>
      <c r="P85"/>
      <c r="Q85"/>
    </row>
    <row r="86" spans="3:17">
      <c r="C86" s="2" t="s">
        <v>92</v>
      </c>
      <c r="D86" s="2">
        <v>140</v>
      </c>
      <c r="E86" s="2">
        <v>65</v>
      </c>
      <c r="F86" s="2"/>
      <c r="G86" s="2">
        <v>1</v>
      </c>
      <c r="H86" s="15">
        <f t="shared" si="3"/>
        <v>645.75</v>
      </c>
      <c r="I86" s="16"/>
      <c r="J86" s="16"/>
      <c r="K86"/>
      <c r="L86"/>
      <c r="M86"/>
      <c r="N86"/>
      <c r="O86"/>
      <c r="P86"/>
      <c r="Q86"/>
    </row>
    <row r="87" spans="3:17">
      <c r="C87" s="2" t="s">
        <v>93</v>
      </c>
      <c r="D87" s="2">
        <v>120</v>
      </c>
      <c r="E87" s="2">
        <v>80</v>
      </c>
      <c r="F87" s="2"/>
      <c r="G87" s="2">
        <v>1</v>
      </c>
      <c r="H87" s="15">
        <f t="shared" si="3"/>
        <v>633.33333333333326</v>
      </c>
      <c r="I87" s="16"/>
      <c r="J87" s="16"/>
      <c r="K87"/>
      <c r="L87"/>
      <c r="M87"/>
      <c r="N87"/>
      <c r="O87"/>
      <c r="P87"/>
      <c r="Q87"/>
    </row>
    <row r="88" spans="3:17">
      <c r="C88" s="2" t="s">
        <v>94</v>
      </c>
      <c r="D88" s="2">
        <v>135</v>
      </c>
      <c r="E88" s="2">
        <v>65</v>
      </c>
      <c r="F88" s="2"/>
      <c r="G88" s="2">
        <v>1</v>
      </c>
      <c r="H88" s="15">
        <f t="shared" si="3"/>
        <v>633.33333333333326</v>
      </c>
      <c r="I88" s="16"/>
      <c r="J88" s="16"/>
      <c r="K88"/>
      <c r="L88"/>
      <c r="M88"/>
      <c r="N88"/>
      <c r="O88"/>
      <c r="P88"/>
      <c r="Q88"/>
    </row>
    <row r="89" spans="3:17">
      <c r="C89" s="2" t="s">
        <v>95</v>
      </c>
      <c r="D89" s="2">
        <v>180</v>
      </c>
      <c r="E89" s="2">
        <v>80</v>
      </c>
      <c r="F89" s="2"/>
      <c r="G89" s="2">
        <v>1</v>
      </c>
      <c r="H89" s="15">
        <f t="shared" si="3"/>
        <v>780</v>
      </c>
      <c r="I89" s="16"/>
      <c r="J89" s="16"/>
      <c r="K89"/>
      <c r="L89"/>
      <c r="M89"/>
      <c r="N89"/>
      <c r="O89"/>
      <c r="P89"/>
      <c r="Q89"/>
    </row>
    <row r="90" spans="3:17">
      <c r="C90" s="2" t="s">
        <v>407</v>
      </c>
      <c r="D90" s="2">
        <v>100</v>
      </c>
      <c r="E90" s="2">
        <v>45</v>
      </c>
      <c r="F90" s="2"/>
      <c r="G90" s="2">
        <v>1</v>
      </c>
      <c r="H90" s="15">
        <f t="shared" si="3"/>
        <v>485.75</v>
      </c>
      <c r="I90" s="16"/>
      <c r="J90" s="16"/>
      <c r="K90"/>
      <c r="L90"/>
      <c r="M90"/>
      <c r="N90"/>
      <c r="O90"/>
      <c r="P90"/>
      <c r="Q90"/>
    </row>
    <row r="91" spans="3:17">
      <c r="C91" s="2" t="s">
        <v>406</v>
      </c>
      <c r="D91" s="2">
        <v>100</v>
      </c>
      <c r="E91" s="2">
        <v>45</v>
      </c>
      <c r="F91" s="2"/>
      <c r="G91" s="2">
        <v>1</v>
      </c>
      <c r="H91" s="15">
        <f t="shared" si="3"/>
        <v>485.75</v>
      </c>
      <c r="I91" s="16"/>
      <c r="J91" s="16"/>
      <c r="K91"/>
      <c r="L91"/>
      <c r="M91"/>
      <c r="N91"/>
      <c r="O91"/>
      <c r="P91"/>
      <c r="Q91"/>
    </row>
    <row r="92" spans="3:17">
      <c r="C92" s="2" t="s">
        <v>473</v>
      </c>
      <c r="D92" s="2">
        <v>100</v>
      </c>
      <c r="E92" s="2">
        <v>105</v>
      </c>
      <c r="F92" s="2"/>
      <c r="G92" s="2">
        <v>1</v>
      </c>
      <c r="H92" s="15">
        <f t="shared" si="3"/>
        <v>645.75</v>
      </c>
      <c r="I92" s="16"/>
      <c r="J92" s="16"/>
      <c r="K92"/>
      <c r="L92"/>
      <c r="M92"/>
      <c r="N92"/>
      <c r="O92"/>
      <c r="P92"/>
      <c r="Q92"/>
    </row>
    <row r="93" spans="3:17">
      <c r="C93" s="2" t="s">
        <v>474</v>
      </c>
      <c r="D93" s="2">
        <v>80</v>
      </c>
      <c r="E93" s="2">
        <v>100</v>
      </c>
      <c r="F93" s="2"/>
      <c r="G93" s="2">
        <v>1</v>
      </c>
      <c r="H93" s="15">
        <f t="shared" si="3"/>
        <v>582</v>
      </c>
      <c r="I93" s="16"/>
      <c r="J93" s="16"/>
      <c r="K93"/>
      <c r="L93"/>
      <c r="M93"/>
      <c r="N93"/>
      <c r="O93"/>
      <c r="P93"/>
      <c r="Q93"/>
    </row>
    <row r="94" spans="3:17">
      <c r="C94" s="2" t="s">
        <v>475</v>
      </c>
      <c r="D94" s="2">
        <v>75</v>
      </c>
      <c r="E94" s="2">
        <v>90</v>
      </c>
      <c r="F94" s="2"/>
      <c r="G94" s="2">
        <v>1</v>
      </c>
      <c r="H94" s="15">
        <f t="shared" si="3"/>
        <v>541.75</v>
      </c>
      <c r="I94" s="16"/>
      <c r="J94" s="16"/>
      <c r="K94"/>
      <c r="L94"/>
      <c r="M94"/>
      <c r="N94"/>
      <c r="O94"/>
      <c r="P94"/>
      <c r="Q94"/>
    </row>
    <row r="95" spans="3:17">
      <c r="C95" s="2" t="s">
        <v>96</v>
      </c>
      <c r="D95" s="2">
        <v>115</v>
      </c>
      <c r="E95" s="2">
        <v>60</v>
      </c>
      <c r="F95" s="2"/>
      <c r="G95" s="2">
        <v>1</v>
      </c>
      <c r="H95" s="15">
        <f t="shared" si="3"/>
        <v>568.75</v>
      </c>
      <c r="I95" s="16"/>
      <c r="J95" s="16"/>
      <c r="K95"/>
      <c r="L95"/>
      <c r="M95"/>
      <c r="N95"/>
      <c r="O95"/>
      <c r="P95"/>
      <c r="Q95"/>
    </row>
    <row r="96" spans="3:17">
      <c r="C96" s="2" t="s">
        <v>97</v>
      </c>
      <c r="D96" s="2">
        <v>40</v>
      </c>
      <c r="E96" s="2">
        <v>40</v>
      </c>
      <c r="F96" s="2"/>
      <c r="G96" s="2">
        <v>1</v>
      </c>
      <c r="H96" s="15">
        <f t="shared" si="3"/>
        <v>347.55555555555554</v>
      </c>
      <c r="I96" s="16"/>
      <c r="J96" s="16"/>
      <c r="K96"/>
      <c r="L96"/>
      <c r="M96"/>
      <c r="N96"/>
      <c r="O96"/>
      <c r="P96"/>
      <c r="Q96"/>
    </row>
    <row r="97" spans="3:17">
      <c r="C97" s="2" t="s">
        <v>98</v>
      </c>
      <c r="D97" s="2">
        <v>100</v>
      </c>
      <c r="E97" s="2">
        <v>65</v>
      </c>
      <c r="F97" s="2"/>
      <c r="G97" s="2">
        <v>1</v>
      </c>
      <c r="H97" s="15">
        <f t="shared" si="3"/>
        <v>541.75</v>
      </c>
      <c r="I97" s="16"/>
      <c r="J97" s="16"/>
      <c r="K97"/>
      <c r="L97"/>
      <c r="M97"/>
      <c r="N97"/>
      <c r="O97"/>
      <c r="P97"/>
      <c r="Q97"/>
    </row>
    <row r="98" spans="3:17">
      <c r="C98" s="2" t="s">
        <v>99</v>
      </c>
      <c r="D98" s="2">
        <v>130</v>
      </c>
      <c r="E98" s="2">
        <v>45</v>
      </c>
      <c r="F98" s="2"/>
      <c r="G98" s="2">
        <v>1</v>
      </c>
      <c r="H98" s="15">
        <f t="shared" si="3"/>
        <v>568.75</v>
      </c>
      <c r="I98" s="16"/>
      <c r="J98" s="16"/>
      <c r="O98" s="22"/>
      <c r="P98" s="22"/>
    </row>
    <row r="99" spans="3:17">
      <c r="C99" s="2" t="s">
        <v>100</v>
      </c>
      <c r="D99" s="2">
        <v>100</v>
      </c>
      <c r="E99" s="2">
        <v>85</v>
      </c>
      <c r="F99" s="2"/>
      <c r="G99" s="2">
        <v>1</v>
      </c>
      <c r="H99" s="15">
        <f t="shared" si="3"/>
        <v>595.08333333333337</v>
      </c>
      <c r="I99" s="16"/>
      <c r="J99" s="16"/>
      <c r="O99" s="22"/>
      <c r="P99" s="22"/>
    </row>
    <row r="100" spans="3:17">
      <c r="C100" s="2" t="s">
        <v>101</v>
      </c>
      <c r="D100" s="2">
        <v>210</v>
      </c>
      <c r="E100" s="2">
        <v>115</v>
      </c>
      <c r="F100" s="2"/>
      <c r="G100" s="2">
        <v>1</v>
      </c>
      <c r="H100" s="15">
        <f t="shared" si="3"/>
        <v>975</v>
      </c>
      <c r="I100" s="16"/>
      <c r="J100" s="16"/>
      <c r="O100" s="22"/>
      <c r="P100" s="22"/>
    </row>
    <row r="101" spans="3:17">
      <c r="C101" s="2" t="s">
        <v>102</v>
      </c>
      <c r="D101" s="2">
        <v>60</v>
      </c>
      <c r="E101" s="2">
        <v>140</v>
      </c>
      <c r="F101" s="2"/>
      <c r="G101" s="2">
        <v>1</v>
      </c>
      <c r="H101" s="15">
        <f t="shared" si="3"/>
        <v>633.33333333333326</v>
      </c>
      <c r="I101" s="16"/>
      <c r="J101" s="16"/>
      <c r="O101" s="22"/>
      <c r="P101" s="22"/>
    </row>
    <row r="102" spans="3:17">
      <c r="C102" s="2" t="s">
        <v>103</v>
      </c>
      <c r="D102" s="2">
        <v>55</v>
      </c>
      <c r="E102" s="2">
        <v>115</v>
      </c>
      <c r="F102" s="2"/>
      <c r="G102" s="2">
        <v>1</v>
      </c>
      <c r="H102" s="15">
        <f t="shared" si="3"/>
        <v>555.33333333333337</v>
      </c>
      <c r="I102" s="16"/>
      <c r="J102" s="16"/>
      <c r="O102" s="22"/>
      <c r="P102" s="22"/>
    </row>
    <row r="103" spans="3:17">
      <c r="C103" s="2" t="s">
        <v>104</v>
      </c>
      <c r="D103" s="2">
        <v>90</v>
      </c>
      <c r="E103" s="2">
        <v>110</v>
      </c>
      <c r="F103" s="2"/>
      <c r="G103" s="2">
        <v>1</v>
      </c>
      <c r="H103" s="15">
        <f t="shared" si="3"/>
        <v>633.33333333333326</v>
      </c>
      <c r="I103" s="16"/>
      <c r="J103" s="16"/>
      <c r="O103" s="22"/>
      <c r="P103" s="22"/>
    </row>
    <row r="104" spans="3:17">
      <c r="C104" s="2" t="s">
        <v>105</v>
      </c>
      <c r="D104" s="2">
        <v>96</v>
      </c>
      <c r="E104" s="2">
        <v>60</v>
      </c>
      <c r="F104" s="2"/>
      <c r="G104" s="2">
        <v>1</v>
      </c>
      <c r="H104" s="15">
        <f t="shared" si="3"/>
        <v>516.88</v>
      </c>
      <c r="I104" s="16"/>
      <c r="J104" s="16"/>
      <c r="O104" s="22"/>
      <c r="P104" s="22"/>
    </row>
    <row r="105" spans="3:17">
      <c r="C105" s="2" t="s">
        <v>106</v>
      </c>
      <c r="D105" s="2">
        <v>120</v>
      </c>
      <c r="E105" s="2">
        <v>170</v>
      </c>
      <c r="F105" s="2"/>
      <c r="G105" s="2">
        <v>1</v>
      </c>
      <c r="H105" s="15">
        <f t="shared" si="3"/>
        <v>870</v>
      </c>
      <c r="I105" s="16"/>
      <c r="J105" s="16"/>
      <c r="O105" s="22"/>
      <c r="P105" s="22"/>
    </row>
    <row r="106" spans="3:17">
      <c r="C106" s="2" t="s">
        <v>107</v>
      </c>
      <c r="D106" s="2">
        <v>135</v>
      </c>
      <c r="E106" s="2">
        <v>95</v>
      </c>
      <c r="F106" s="2"/>
      <c r="G106" s="2">
        <v>1</v>
      </c>
      <c r="H106" s="15">
        <f t="shared" si="3"/>
        <v>705.33333333333326</v>
      </c>
      <c r="I106" s="16"/>
      <c r="J106" s="16"/>
      <c r="O106" s="22"/>
      <c r="P106" s="22"/>
    </row>
    <row r="107" spans="3:17">
      <c r="C107" s="2" t="s">
        <v>108</v>
      </c>
      <c r="D107" s="2">
        <v>60</v>
      </c>
      <c r="E107" s="2">
        <v>50</v>
      </c>
      <c r="F107" s="2"/>
      <c r="G107" s="2">
        <v>1</v>
      </c>
      <c r="H107" s="15">
        <f t="shared" si="3"/>
        <v>415.55555555555554</v>
      </c>
      <c r="I107" s="16"/>
      <c r="J107" s="16"/>
      <c r="O107" s="22"/>
      <c r="P107" s="22"/>
    </row>
    <row r="108" spans="3:17">
      <c r="C108" s="2" t="s">
        <v>109</v>
      </c>
      <c r="D108" s="2">
        <v>55</v>
      </c>
      <c r="E108" s="2">
        <v>40</v>
      </c>
      <c r="F108" s="2"/>
      <c r="G108" s="2">
        <v>1</v>
      </c>
      <c r="H108" s="15">
        <f t="shared" si="3"/>
        <v>385.80555555555554</v>
      </c>
      <c r="I108" s="16"/>
      <c r="J108" s="16"/>
      <c r="K108" s="16"/>
      <c r="L108" s="16"/>
      <c r="M108" s="16"/>
      <c r="N108" s="16"/>
      <c r="O108" s="22"/>
      <c r="P108" s="22"/>
    </row>
    <row r="109" spans="3:17">
      <c r="C109" s="2" t="s">
        <v>110</v>
      </c>
      <c r="D109" s="2">
        <v>100</v>
      </c>
      <c r="E109" s="2">
        <v>55</v>
      </c>
      <c r="F109" s="2"/>
      <c r="G109" s="2">
        <v>1</v>
      </c>
      <c r="H109" s="15">
        <f t="shared" si="3"/>
        <v>514.08333333333326</v>
      </c>
      <c r="I109" s="16"/>
      <c r="J109" s="16"/>
      <c r="K109" s="16"/>
      <c r="L109" s="16"/>
      <c r="M109" s="16"/>
      <c r="N109" s="16"/>
      <c r="O109" s="22"/>
      <c r="P109" s="22"/>
    </row>
    <row r="110" spans="3:17">
      <c r="C110" s="2" t="s">
        <v>111</v>
      </c>
      <c r="D110" s="2">
        <v>72</v>
      </c>
      <c r="E110" s="2">
        <v>70</v>
      </c>
      <c r="F110" s="2"/>
      <c r="G110" s="2">
        <v>1</v>
      </c>
      <c r="H110" s="15">
        <f t="shared" si="3"/>
        <v>477.12</v>
      </c>
      <c r="I110" s="16"/>
      <c r="J110" s="16"/>
      <c r="K110" s="16"/>
      <c r="L110" s="16"/>
      <c r="M110" s="16"/>
      <c r="N110" s="16"/>
      <c r="O110" s="22"/>
      <c r="P110" s="22"/>
    </row>
    <row r="111" spans="3:17">
      <c r="C111" s="2" t="s">
        <v>112</v>
      </c>
      <c r="D111" s="2">
        <v>170</v>
      </c>
      <c r="E111" s="2">
        <v>130</v>
      </c>
      <c r="F111" s="2"/>
      <c r="G111" s="2">
        <v>1.3</v>
      </c>
      <c r="H111" s="15">
        <f t="shared" si="3"/>
        <v>1170</v>
      </c>
      <c r="I111" s="16"/>
      <c r="J111" s="16"/>
      <c r="M111" s="16"/>
      <c r="N111" s="16"/>
      <c r="O111" s="22"/>
      <c r="P111" s="22"/>
    </row>
    <row r="112" spans="3:17">
      <c r="C112" s="2" t="s">
        <v>113</v>
      </c>
      <c r="D112" s="2">
        <v>100</v>
      </c>
      <c r="E112" s="2">
        <v>45</v>
      </c>
      <c r="F112" s="2"/>
      <c r="G112" s="2">
        <v>1</v>
      </c>
      <c r="H112" s="15">
        <f t="shared" si="3"/>
        <v>485.75</v>
      </c>
      <c r="I112" s="16"/>
      <c r="J112" s="16"/>
      <c r="M112" s="16"/>
      <c r="N112" s="16"/>
      <c r="O112" s="22"/>
      <c r="P112" s="22"/>
    </row>
    <row r="113" spans="3:16">
      <c r="C113" s="2" t="s">
        <v>114</v>
      </c>
      <c r="D113" s="2">
        <v>100</v>
      </c>
      <c r="E113" s="2">
        <v>40</v>
      </c>
      <c r="F113" s="2"/>
      <c r="G113" s="2">
        <v>1</v>
      </c>
      <c r="H113" s="15">
        <f t="shared" si="3"/>
        <v>471.33333333333331</v>
      </c>
      <c r="I113" s="16"/>
      <c r="J113" s="16"/>
      <c r="M113" s="16"/>
      <c r="N113" s="16"/>
      <c r="O113" s="22"/>
      <c r="P113" s="22"/>
    </row>
    <row r="114" spans="3:16">
      <c r="C114" s="2" t="s">
        <v>115</v>
      </c>
      <c r="D114" s="2">
        <v>50</v>
      </c>
      <c r="E114" s="2">
        <v>50</v>
      </c>
      <c r="F114" s="2"/>
      <c r="G114" s="2">
        <v>1</v>
      </c>
      <c r="H114" s="15">
        <f t="shared" si="3"/>
        <v>396.66666666666663</v>
      </c>
      <c r="I114" s="16"/>
      <c r="J114" s="16"/>
      <c r="M114" s="16"/>
      <c r="N114" s="16"/>
      <c r="O114" s="22"/>
      <c r="P114" s="22"/>
    </row>
    <row r="115" spans="3:16">
      <c r="C115" s="2" t="s">
        <v>116</v>
      </c>
      <c r="D115" s="2">
        <v>100</v>
      </c>
      <c r="E115" s="2">
        <v>70</v>
      </c>
      <c r="F115" s="2"/>
      <c r="G115" s="2">
        <v>1</v>
      </c>
      <c r="H115" s="15">
        <f t="shared" si="3"/>
        <v>555.33333333333337</v>
      </c>
      <c r="I115" s="16"/>
      <c r="J115" s="16"/>
      <c r="M115" s="16"/>
      <c r="N115" s="16"/>
      <c r="O115" s="22"/>
      <c r="P115" s="22"/>
    </row>
    <row r="116" spans="3:16">
      <c r="C116" s="2" t="s">
        <v>117</v>
      </c>
      <c r="D116" s="2">
        <v>100</v>
      </c>
      <c r="E116" s="2">
        <v>95</v>
      </c>
      <c r="F116" s="2"/>
      <c r="G116" s="2">
        <v>1</v>
      </c>
      <c r="H116" s="15">
        <f t="shared" si="3"/>
        <v>620.75</v>
      </c>
      <c r="I116" s="16"/>
      <c r="J116" s="16"/>
      <c r="M116" s="16"/>
      <c r="N116" s="16"/>
      <c r="O116" s="22"/>
      <c r="P116" s="22"/>
    </row>
    <row r="117" spans="3:16">
      <c r="C117" s="2" t="s">
        <v>118</v>
      </c>
      <c r="D117" s="2">
        <v>70</v>
      </c>
      <c r="E117" s="2">
        <v>40</v>
      </c>
      <c r="F117" s="2"/>
      <c r="G117" s="2">
        <v>1</v>
      </c>
      <c r="H117" s="15">
        <f t="shared" si="3"/>
        <v>415.55555555555554</v>
      </c>
      <c r="I117" s="16"/>
      <c r="J117" s="16"/>
      <c r="M117" s="16"/>
      <c r="N117" s="16"/>
      <c r="O117" s="22"/>
      <c r="P117" s="22"/>
    </row>
    <row r="118" spans="3:16">
      <c r="C118" s="2" t="s">
        <v>119</v>
      </c>
      <c r="D118" s="2">
        <v>145</v>
      </c>
      <c r="E118" s="2">
        <v>135</v>
      </c>
      <c r="F118" s="2"/>
      <c r="G118" s="2">
        <v>1</v>
      </c>
      <c r="H118" s="15">
        <f t="shared" si="3"/>
        <v>840</v>
      </c>
      <c r="I118" s="16"/>
      <c r="J118" s="16"/>
      <c r="M118" s="16"/>
      <c r="N118" s="16"/>
      <c r="O118" s="22"/>
      <c r="P118" s="22"/>
    </row>
    <row r="119" spans="3:16">
      <c r="C119" s="2" t="s">
        <v>120</v>
      </c>
      <c r="D119" s="2">
        <v>205</v>
      </c>
      <c r="E119" s="2">
        <v>170</v>
      </c>
      <c r="F119" s="2"/>
      <c r="G119" s="2">
        <v>1</v>
      </c>
      <c r="H119" s="15">
        <f t="shared" si="3"/>
        <v>1125</v>
      </c>
      <c r="I119" s="16"/>
      <c r="J119" s="16"/>
      <c r="M119" s="16"/>
      <c r="N119" s="16"/>
      <c r="O119" s="22"/>
      <c r="P119" s="22"/>
    </row>
    <row r="120" spans="3:16">
      <c r="C120" s="2" t="s">
        <v>121</v>
      </c>
      <c r="D120" s="2">
        <v>80</v>
      </c>
      <c r="E120" s="2">
        <v>55</v>
      </c>
      <c r="F120" s="2"/>
      <c r="G120" s="2">
        <v>1</v>
      </c>
      <c r="H120" s="15">
        <f t="shared" si="3"/>
        <v>456.75</v>
      </c>
      <c r="I120" s="16"/>
      <c r="J120" s="16"/>
      <c r="M120" s="16"/>
      <c r="N120" s="16"/>
      <c r="O120" s="22"/>
      <c r="P120" s="22"/>
    </row>
    <row r="121" spans="3:16">
      <c r="C121" s="2" t="s">
        <v>122</v>
      </c>
      <c r="D121" s="2">
        <v>60</v>
      </c>
      <c r="E121" s="2">
        <v>45</v>
      </c>
      <c r="F121" s="2"/>
      <c r="G121" s="2">
        <v>1</v>
      </c>
      <c r="H121" s="15">
        <f t="shared" si="3"/>
        <v>406.58333333333331</v>
      </c>
      <c r="I121" s="16"/>
      <c r="J121" s="16"/>
      <c r="M121" s="16"/>
      <c r="N121" s="16"/>
      <c r="O121" s="22"/>
      <c r="P121" s="22"/>
    </row>
    <row r="122" spans="3:16">
      <c r="C122" s="2" t="s">
        <v>123</v>
      </c>
      <c r="D122" s="2">
        <v>110</v>
      </c>
      <c r="E122" s="2">
        <v>70</v>
      </c>
      <c r="F122" s="2"/>
      <c r="G122" s="2">
        <v>1</v>
      </c>
      <c r="H122" s="15">
        <f t="shared" si="3"/>
        <v>582</v>
      </c>
      <c r="I122" s="16"/>
      <c r="J122" s="16"/>
      <c r="M122" s="16"/>
      <c r="N122" s="16"/>
      <c r="O122" s="22"/>
      <c r="P122" s="22"/>
    </row>
    <row r="123" spans="3:16">
      <c r="C123" s="2" t="s">
        <v>124</v>
      </c>
      <c r="D123" s="2">
        <v>60</v>
      </c>
      <c r="E123" s="2">
        <v>40</v>
      </c>
      <c r="F123" s="2"/>
      <c r="G123" s="2">
        <v>1</v>
      </c>
      <c r="H123" s="15">
        <f t="shared" si="3"/>
        <v>396.66666666666663</v>
      </c>
      <c r="I123" s="16"/>
      <c r="J123" s="16"/>
      <c r="M123" s="16"/>
      <c r="N123" s="16"/>
      <c r="O123" s="22"/>
      <c r="P123" s="22"/>
    </row>
    <row r="124" spans="3:16">
      <c r="C124" s="2" t="s">
        <v>125</v>
      </c>
      <c r="D124" s="2">
        <v>40</v>
      </c>
      <c r="E124" s="2">
        <v>30</v>
      </c>
      <c r="F124" s="2"/>
      <c r="G124" s="2">
        <v>1</v>
      </c>
      <c r="H124" s="15">
        <f t="shared" si="3"/>
        <v>317.33333333333331</v>
      </c>
      <c r="I124" s="16"/>
      <c r="J124" s="16"/>
      <c r="M124" s="16"/>
      <c r="N124" s="16"/>
      <c r="O124" s="22"/>
      <c r="P124" s="22"/>
    </row>
    <row r="125" spans="3:16">
      <c r="C125" s="2" t="s">
        <v>126</v>
      </c>
      <c r="D125" s="2">
        <v>150</v>
      </c>
      <c r="E125" s="2">
        <v>100</v>
      </c>
      <c r="F125" s="2"/>
      <c r="G125" s="2">
        <v>1</v>
      </c>
      <c r="H125" s="15">
        <f t="shared" si="3"/>
        <v>750</v>
      </c>
      <c r="I125" s="16"/>
      <c r="J125" s="16"/>
      <c r="M125" s="16"/>
      <c r="N125" s="16"/>
      <c r="O125" s="22"/>
      <c r="P125" s="22"/>
    </row>
    <row r="126" spans="3:16">
      <c r="C126" s="2" t="s">
        <v>127</v>
      </c>
      <c r="D126" s="2">
        <v>25</v>
      </c>
      <c r="E126" s="2">
        <v>13</v>
      </c>
      <c r="F126" s="2"/>
      <c r="G126" s="2">
        <v>1</v>
      </c>
      <c r="H126" s="15">
        <f t="shared" si="3"/>
        <v>204</v>
      </c>
      <c r="I126" s="16"/>
      <c r="J126" s="16"/>
      <c r="M126" s="16"/>
      <c r="N126" s="16"/>
      <c r="O126" s="22"/>
      <c r="P126" s="22"/>
    </row>
    <row r="127" spans="3:16">
      <c r="C127" s="2" t="s">
        <v>128</v>
      </c>
      <c r="D127" s="2">
        <v>125</v>
      </c>
      <c r="E127" s="2">
        <v>90</v>
      </c>
      <c r="F127" s="2"/>
      <c r="G127" s="2">
        <v>1</v>
      </c>
      <c r="H127" s="15">
        <f t="shared" si="3"/>
        <v>670.08333333333337</v>
      </c>
      <c r="I127" s="16"/>
      <c r="J127" s="16"/>
      <c r="M127" s="16"/>
      <c r="N127" s="16"/>
      <c r="O127" s="22"/>
      <c r="P127" s="22"/>
    </row>
    <row r="128" spans="3:16">
      <c r="C128" s="2" t="s">
        <v>129</v>
      </c>
      <c r="D128" s="2">
        <v>160</v>
      </c>
      <c r="E128" s="2">
        <v>95</v>
      </c>
      <c r="F128" s="2"/>
      <c r="G128" s="2">
        <v>1</v>
      </c>
      <c r="H128" s="15">
        <f t="shared" si="3"/>
        <v>765</v>
      </c>
      <c r="I128" s="16"/>
      <c r="J128" s="16"/>
      <c r="M128" s="16"/>
      <c r="N128" s="16"/>
      <c r="O128" s="22"/>
      <c r="P128" s="22"/>
    </row>
    <row r="129" spans="3:16">
      <c r="C129" s="2" t="s">
        <v>130</v>
      </c>
      <c r="D129" s="2">
        <v>100</v>
      </c>
      <c r="E129" s="2">
        <v>100</v>
      </c>
      <c r="F129" s="2"/>
      <c r="G129" s="2">
        <v>1</v>
      </c>
      <c r="H129" s="15">
        <f t="shared" si="3"/>
        <v>633.33333333333326</v>
      </c>
      <c r="I129" s="16"/>
      <c r="J129" s="16"/>
      <c r="M129" s="16"/>
      <c r="N129" s="16"/>
      <c r="O129" s="22"/>
      <c r="P129" s="22"/>
    </row>
    <row r="130" spans="3:16">
      <c r="C130" s="2" t="s">
        <v>131</v>
      </c>
      <c r="D130" s="3">
        <v>80</v>
      </c>
      <c r="E130" s="2">
        <v>80</v>
      </c>
      <c r="F130" s="2"/>
      <c r="G130" s="2">
        <v>1</v>
      </c>
      <c r="H130" s="15">
        <f t="shared" si="3"/>
        <v>528</v>
      </c>
      <c r="I130" s="16"/>
      <c r="J130" s="16"/>
      <c r="M130" s="16"/>
      <c r="N130" s="16"/>
      <c r="O130" s="22"/>
      <c r="P130" s="22"/>
    </row>
    <row r="131" spans="3:16">
      <c r="C131" s="2" t="s">
        <v>132</v>
      </c>
      <c r="D131" s="3">
        <v>100</v>
      </c>
      <c r="E131" s="2">
        <v>100</v>
      </c>
      <c r="F131" s="2"/>
      <c r="G131" s="2">
        <v>1</v>
      </c>
      <c r="H131" s="15">
        <f t="shared" si="3"/>
        <v>633.33333333333326</v>
      </c>
      <c r="I131" s="16"/>
      <c r="J131" s="16"/>
      <c r="M131" s="16"/>
      <c r="N131" s="16"/>
      <c r="O131" s="22"/>
      <c r="P131" s="22"/>
    </row>
    <row r="132" spans="3:16">
      <c r="C132" s="2" t="s">
        <v>133</v>
      </c>
      <c r="D132" s="3">
        <v>65</v>
      </c>
      <c r="E132" s="2">
        <v>55</v>
      </c>
      <c r="F132" s="2"/>
      <c r="G132" s="2">
        <v>1</v>
      </c>
      <c r="H132" s="15">
        <f t="shared" si="3"/>
        <v>430.66666666666663</v>
      </c>
      <c r="I132" s="16"/>
      <c r="J132" s="16"/>
      <c r="M132" s="16"/>
      <c r="N132" s="16"/>
      <c r="O132" s="22"/>
      <c r="P132" s="22"/>
    </row>
    <row r="133" spans="3:16">
      <c r="C133" s="2" t="s">
        <v>134</v>
      </c>
      <c r="D133" s="3">
        <v>50</v>
      </c>
      <c r="E133" s="2">
        <v>50</v>
      </c>
      <c r="F133" s="2"/>
      <c r="G133" s="2">
        <v>1</v>
      </c>
      <c r="H133" s="15">
        <f t="shared" si="3"/>
        <v>396.66666666666663</v>
      </c>
      <c r="I133" s="16"/>
      <c r="J133" s="16"/>
      <c r="M133" s="16"/>
      <c r="N133" s="16"/>
      <c r="O133" s="22"/>
      <c r="P133" s="22"/>
    </row>
    <row r="134" spans="3:16">
      <c r="C134" s="2" t="s">
        <v>135</v>
      </c>
      <c r="D134" s="3">
        <v>50</v>
      </c>
      <c r="E134" s="2">
        <v>20</v>
      </c>
      <c r="F134" s="2"/>
      <c r="G134" s="2">
        <v>1</v>
      </c>
      <c r="H134" s="15">
        <f t="shared" si="3"/>
        <v>317.33333333333331</v>
      </c>
      <c r="I134" s="16"/>
      <c r="J134" s="16"/>
      <c r="M134" s="16"/>
      <c r="N134" s="16"/>
      <c r="O134" s="22"/>
      <c r="P134" s="22"/>
    </row>
    <row r="135" spans="3:16">
      <c r="C135" s="2" t="s">
        <v>136</v>
      </c>
      <c r="D135" s="3">
        <v>105</v>
      </c>
      <c r="E135" s="2">
        <v>85</v>
      </c>
      <c r="F135" s="2"/>
      <c r="G135" s="2">
        <v>1</v>
      </c>
      <c r="H135" s="15">
        <f t="shared" ref="H135:H206" si="4">IF(D135*E135=0,0,(IF((D135+E135)&lt;=40,204,(IF((D135+E135)&lt;=130,(5.1-1.7*(D135+E135-40)/(130-40))*(D135+E135),(IF((D135+E135)&gt;=250,(D135+E135)*3,(3.4-0.4*((D135+E135)-130)/(250-130))*(D135+E135))))))))*G135</f>
        <v>608</v>
      </c>
      <c r="I135" s="16"/>
      <c r="J135" s="16"/>
      <c r="M135" s="16"/>
      <c r="N135" s="16"/>
      <c r="O135" s="22"/>
      <c r="P135" s="22"/>
    </row>
    <row r="136" spans="3:16">
      <c r="C136" s="2" t="s">
        <v>137</v>
      </c>
      <c r="D136" s="3">
        <v>120</v>
      </c>
      <c r="E136" s="2">
        <v>45</v>
      </c>
      <c r="F136" s="2"/>
      <c r="G136" s="2">
        <v>1</v>
      </c>
      <c r="H136" s="15">
        <f t="shared" si="4"/>
        <v>541.75</v>
      </c>
      <c r="I136" s="16"/>
      <c r="J136" s="16"/>
      <c r="M136" s="16"/>
      <c r="N136" s="16"/>
      <c r="O136" s="22"/>
      <c r="P136" s="22"/>
    </row>
    <row r="137" spans="3:16">
      <c r="C137" s="2" t="s">
        <v>138</v>
      </c>
      <c r="D137" s="3">
        <v>150</v>
      </c>
      <c r="E137" s="2">
        <v>100</v>
      </c>
      <c r="F137" s="2"/>
      <c r="G137" s="2">
        <v>1</v>
      </c>
      <c r="H137" s="15">
        <f t="shared" si="4"/>
        <v>750</v>
      </c>
      <c r="I137" s="16"/>
      <c r="J137" s="16"/>
      <c r="M137" s="16"/>
      <c r="N137" s="16"/>
      <c r="O137" s="22"/>
      <c r="P137" s="22"/>
    </row>
    <row r="138" spans="3:16">
      <c r="C138" s="2" t="s">
        <v>139</v>
      </c>
      <c r="D138" s="3">
        <v>210</v>
      </c>
      <c r="E138" s="2">
        <v>70</v>
      </c>
      <c r="F138" s="2"/>
      <c r="G138" s="2">
        <v>1</v>
      </c>
      <c r="H138" s="15">
        <f t="shared" si="4"/>
        <v>840</v>
      </c>
      <c r="I138" s="16"/>
      <c r="J138" s="16"/>
      <c r="M138" s="16"/>
      <c r="N138" s="16"/>
      <c r="O138" s="22"/>
      <c r="P138" s="22"/>
    </row>
    <row r="139" spans="3:16">
      <c r="C139" s="2" t="s">
        <v>140</v>
      </c>
      <c r="D139" s="3">
        <v>170</v>
      </c>
      <c r="E139" s="2">
        <v>110</v>
      </c>
      <c r="F139" s="2"/>
      <c r="G139" s="2">
        <v>1</v>
      </c>
      <c r="H139" s="15">
        <f t="shared" si="4"/>
        <v>840</v>
      </c>
      <c r="I139" s="16"/>
      <c r="J139" s="16"/>
      <c r="M139" s="16"/>
      <c r="N139" s="16"/>
      <c r="O139" s="22"/>
      <c r="P139" s="22"/>
    </row>
    <row r="140" spans="3:16">
      <c r="C140" s="2" t="s">
        <v>141</v>
      </c>
      <c r="D140" s="3">
        <v>150</v>
      </c>
      <c r="E140" s="2">
        <v>120</v>
      </c>
      <c r="F140" s="2"/>
      <c r="G140" s="2">
        <v>1</v>
      </c>
      <c r="H140" s="15">
        <f t="shared" si="4"/>
        <v>810</v>
      </c>
      <c r="I140" s="16"/>
      <c r="J140" s="16"/>
      <c r="M140" s="16"/>
      <c r="N140" s="16"/>
      <c r="O140" s="22"/>
      <c r="P140" s="22"/>
    </row>
    <row r="141" spans="3:16">
      <c r="C141" s="2" t="s">
        <v>142</v>
      </c>
      <c r="D141" s="3">
        <v>75</v>
      </c>
      <c r="E141" s="2">
        <v>150</v>
      </c>
      <c r="F141" s="2"/>
      <c r="G141" s="2">
        <v>1</v>
      </c>
      <c r="H141" s="15">
        <f t="shared" si="4"/>
        <v>693.74999999999989</v>
      </c>
      <c r="I141" s="16"/>
      <c r="J141" s="16"/>
      <c r="K141" s="16"/>
      <c r="L141" s="16"/>
      <c r="M141" s="16"/>
      <c r="N141" s="16"/>
      <c r="O141" s="22"/>
      <c r="P141" s="22"/>
    </row>
    <row r="142" spans="3:16">
      <c r="C142" s="2" t="s">
        <v>476</v>
      </c>
      <c r="D142" s="3">
        <v>70</v>
      </c>
      <c r="E142" s="2">
        <v>20</v>
      </c>
      <c r="F142" s="2"/>
      <c r="G142" s="2">
        <v>1</v>
      </c>
      <c r="H142" s="15">
        <f t="shared" si="4"/>
        <v>373.99999999999994</v>
      </c>
      <c r="I142" s="16"/>
      <c r="J142" s="16"/>
      <c r="K142" s="16"/>
      <c r="L142" s="16"/>
      <c r="M142" s="16"/>
      <c r="N142" s="16"/>
      <c r="O142" s="22"/>
      <c r="P142" s="22"/>
    </row>
    <row r="143" spans="3:16">
      <c r="C143" s="2" t="s">
        <v>408</v>
      </c>
      <c r="D143" s="3">
        <v>60</v>
      </c>
      <c r="E143" s="2">
        <v>45</v>
      </c>
      <c r="F143" s="2"/>
      <c r="G143" s="2">
        <v>1</v>
      </c>
      <c r="H143" s="15">
        <f t="shared" si="4"/>
        <v>406.58333333333331</v>
      </c>
      <c r="I143" s="16"/>
      <c r="J143" s="16"/>
      <c r="K143" s="16"/>
      <c r="L143" s="16"/>
      <c r="M143" s="16"/>
      <c r="N143" s="16"/>
      <c r="O143" s="22"/>
      <c r="P143" s="22"/>
    </row>
    <row r="144" spans="3:16">
      <c r="C144" s="2" t="s">
        <v>409</v>
      </c>
      <c r="D144" s="3">
        <v>80</v>
      </c>
      <c r="E144" s="2">
        <v>60</v>
      </c>
      <c r="F144" s="2"/>
      <c r="G144" s="2">
        <v>1</v>
      </c>
      <c r="H144" s="15">
        <f t="shared" si="4"/>
        <v>471.33333333333331</v>
      </c>
      <c r="I144" s="16"/>
      <c r="J144" s="16"/>
      <c r="K144" s="16"/>
      <c r="L144" s="16"/>
      <c r="M144" s="16"/>
      <c r="N144" s="16"/>
      <c r="O144" s="22"/>
      <c r="P144" s="22"/>
    </row>
    <row r="145" spans="1:16">
      <c r="C145" s="2" t="s">
        <v>410</v>
      </c>
      <c r="D145" s="3">
        <v>35</v>
      </c>
      <c r="E145" s="2">
        <v>35</v>
      </c>
      <c r="F145" s="2"/>
      <c r="G145" s="2">
        <v>1</v>
      </c>
      <c r="H145" s="15">
        <f t="shared" si="4"/>
        <v>317.33333333333331</v>
      </c>
      <c r="I145" s="16"/>
      <c r="J145" s="16"/>
      <c r="K145" s="16"/>
      <c r="L145" s="16"/>
      <c r="M145" s="16"/>
      <c r="N145" s="16"/>
      <c r="O145" s="22"/>
      <c r="P145" s="22"/>
    </row>
    <row r="146" spans="1:16">
      <c r="C146" s="2" t="s">
        <v>411</v>
      </c>
      <c r="D146" s="3">
        <v>30</v>
      </c>
      <c r="E146" s="2">
        <v>27</v>
      </c>
      <c r="F146" s="2"/>
      <c r="G146" s="2">
        <v>1</v>
      </c>
      <c r="H146" s="15">
        <f t="shared" si="4"/>
        <v>272.39666666666665</v>
      </c>
      <c r="I146" s="16"/>
      <c r="J146" s="16"/>
      <c r="K146" s="16"/>
      <c r="L146" s="16"/>
      <c r="M146" s="16"/>
      <c r="N146" s="16"/>
      <c r="O146" s="22"/>
      <c r="P146" s="22"/>
    </row>
    <row r="147" spans="1:16">
      <c r="C147" s="2" t="s">
        <v>412</v>
      </c>
      <c r="D147" s="3">
        <v>25</v>
      </c>
      <c r="E147" s="2">
        <v>20</v>
      </c>
      <c r="F147" s="2"/>
      <c r="G147" s="2">
        <v>1</v>
      </c>
      <c r="H147" s="15">
        <f t="shared" si="4"/>
        <v>225.25</v>
      </c>
      <c r="I147" s="16"/>
      <c r="J147" s="16"/>
      <c r="K147" s="16"/>
      <c r="L147" s="16"/>
      <c r="M147" s="16"/>
      <c r="N147" s="16"/>
      <c r="O147" s="22"/>
      <c r="P147" s="22"/>
    </row>
    <row r="148" spans="1:16">
      <c r="C148" s="2" t="s">
        <v>413</v>
      </c>
      <c r="D148" s="3">
        <v>20</v>
      </c>
      <c r="E148" s="2">
        <v>20</v>
      </c>
      <c r="F148" s="2"/>
      <c r="G148" s="2">
        <v>1</v>
      </c>
      <c r="H148" s="15">
        <f t="shared" si="4"/>
        <v>204</v>
      </c>
      <c r="I148" s="16"/>
      <c r="J148" s="16"/>
      <c r="K148" s="16"/>
      <c r="L148" s="16"/>
      <c r="M148" s="16"/>
      <c r="N148" s="16"/>
      <c r="O148" s="22"/>
      <c r="P148" s="22"/>
    </row>
    <row r="149" spans="1:16">
      <c r="C149" s="2" t="s">
        <v>414</v>
      </c>
      <c r="D149" s="3">
        <v>20</v>
      </c>
      <c r="E149" s="2">
        <v>12</v>
      </c>
      <c r="F149" s="2"/>
      <c r="G149" s="2">
        <v>1</v>
      </c>
      <c r="H149" s="15">
        <f t="shared" si="4"/>
        <v>204</v>
      </c>
      <c r="I149" s="16"/>
      <c r="J149" s="16"/>
      <c r="K149" s="16"/>
      <c r="L149" s="16"/>
      <c r="M149" s="16"/>
      <c r="N149" s="16"/>
      <c r="O149" s="22"/>
      <c r="P149" s="22"/>
    </row>
    <row r="150" spans="1:16">
      <c r="C150" s="2" t="s">
        <v>415</v>
      </c>
      <c r="D150" s="3">
        <v>23</v>
      </c>
      <c r="E150" s="2">
        <v>15</v>
      </c>
      <c r="F150" s="2"/>
      <c r="G150" s="2">
        <v>1</v>
      </c>
      <c r="H150" s="15">
        <f t="shared" si="4"/>
        <v>204</v>
      </c>
      <c r="I150" s="16"/>
      <c r="J150" s="16"/>
      <c r="K150" s="16"/>
      <c r="L150" s="16"/>
      <c r="M150" s="16"/>
      <c r="N150" s="16"/>
      <c r="O150" s="22"/>
      <c r="P150" s="22"/>
    </row>
    <row r="151" spans="1:16">
      <c r="C151" s="2" t="s">
        <v>416</v>
      </c>
      <c r="D151" s="3">
        <v>25</v>
      </c>
      <c r="E151" s="2">
        <v>20</v>
      </c>
      <c r="F151" s="2"/>
      <c r="G151" s="2">
        <v>1</v>
      </c>
      <c r="H151" s="15">
        <f t="shared" si="4"/>
        <v>225.25</v>
      </c>
      <c r="I151" s="16"/>
      <c r="J151" s="16"/>
      <c r="K151" s="16"/>
      <c r="L151" s="16"/>
      <c r="M151" s="16"/>
      <c r="N151" s="16"/>
      <c r="O151" s="22"/>
      <c r="P151" s="22"/>
    </row>
    <row r="152" spans="1:16">
      <c r="C152" s="2" t="s">
        <v>547</v>
      </c>
      <c r="D152" s="3">
        <v>120</v>
      </c>
      <c r="E152" s="2">
        <v>180</v>
      </c>
      <c r="F152" s="2"/>
      <c r="G152" s="2">
        <v>1</v>
      </c>
      <c r="H152" s="15">
        <f t="shared" ref="H152:H157" si="5">IF(D152*E152=0,0,(IF((D152+E152)&lt;=40,204,(IF((D152+E152)&lt;=130,(5.1-1.7*(D152+E152-40)/(130-40))*(D152+E152),(IF((D152+E152)&gt;=250,(D152+E152)*3,(3.4-0.4*((D152+E152)-130)/(250-130))*(D152+E152))))))))*G152</f>
        <v>900</v>
      </c>
      <c r="I152" s="16"/>
      <c r="J152" s="16"/>
      <c r="K152" s="16"/>
      <c r="L152" s="16"/>
      <c r="M152" s="16"/>
      <c r="N152" s="16"/>
      <c r="O152" s="22"/>
      <c r="P152" s="22"/>
    </row>
    <row r="153" spans="1:16">
      <c r="C153" s="2" t="s">
        <v>550</v>
      </c>
      <c r="D153" s="3">
        <v>125</v>
      </c>
      <c r="E153" s="2">
        <v>210</v>
      </c>
      <c r="F153" s="2"/>
      <c r="G153" s="2">
        <v>1</v>
      </c>
      <c r="H153" s="15">
        <f t="shared" si="5"/>
        <v>1005</v>
      </c>
      <c r="I153" s="16"/>
      <c r="J153" s="16"/>
      <c r="K153" s="16"/>
      <c r="L153" s="16"/>
      <c r="M153" s="16"/>
      <c r="N153" s="16"/>
      <c r="O153" s="22"/>
      <c r="P153" s="22"/>
    </row>
    <row r="154" spans="1:16">
      <c r="C154" s="2" t="s">
        <v>551</v>
      </c>
      <c r="D154" s="3">
        <v>30</v>
      </c>
      <c r="E154" s="2">
        <v>120</v>
      </c>
      <c r="F154" s="2"/>
      <c r="G154" s="2">
        <v>1</v>
      </c>
      <c r="H154" s="15">
        <f t="shared" si="5"/>
        <v>499.99999999999994</v>
      </c>
      <c r="I154" s="16"/>
      <c r="J154" s="16"/>
      <c r="K154" s="16"/>
      <c r="L154" s="16"/>
      <c r="M154" s="16"/>
      <c r="N154" s="16"/>
      <c r="O154" s="22"/>
      <c r="P154" s="22"/>
    </row>
    <row r="155" spans="1:16">
      <c r="C155" s="2" t="s">
        <v>552</v>
      </c>
      <c r="D155" s="3">
        <v>30</v>
      </c>
      <c r="E155" s="2">
        <v>25</v>
      </c>
      <c r="F155" s="2"/>
      <c r="G155" s="2">
        <v>1</v>
      </c>
      <c r="H155" s="15">
        <f t="shared" si="5"/>
        <v>264.91666666666663</v>
      </c>
      <c r="I155" s="16"/>
      <c r="J155" s="16"/>
      <c r="K155" s="16"/>
      <c r="L155" s="16"/>
      <c r="M155" s="16"/>
      <c r="N155" s="16"/>
      <c r="O155" s="22"/>
      <c r="P155" s="22"/>
    </row>
    <row r="156" spans="1:16">
      <c r="C156" s="2" t="s">
        <v>553</v>
      </c>
      <c r="D156" s="3">
        <v>120</v>
      </c>
      <c r="E156" s="2">
        <v>80</v>
      </c>
      <c r="F156" s="2"/>
      <c r="G156" s="2">
        <v>1</v>
      </c>
      <c r="H156" s="15">
        <f t="shared" si="5"/>
        <v>633.33333333333326</v>
      </c>
      <c r="I156" s="16"/>
      <c r="J156" s="16"/>
      <c r="K156" s="16"/>
      <c r="L156" s="16"/>
      <c r="M156" s="16"/>
      <c r="N156" s="16"/>
      <c r="O156" s="22"/>
      <c r="P156" s="22"/>
    </row>
    <row r="157" spans="1:16">
      <c r="C157" s="2" t="s">
        <v>554</v>
      </c>
      <c r="D157" s="3">
        <v>120</v>
      </c>
      <c r="E157" s="2">
        <v>25</v>
      </c>
      <c r="F157" s="2"/>
      <c r="G157" s="2">
        <v>1</v>
      </c>
      <c r="H157" s="15">
        <f t="shared" si="5"/>
        <v>485.75</v>
      </c>
      <c r="I157" s="16"/>
      <c r="J157" s="16"/>
      <c r="K157" s="16"/>
      <c r="L157" s="16"/>
      <c r="M157" s="16"/>
      <c r="N157" s="16"/>
      <c r="O157" s="22"/>
      <c r="P157" s="22"/>
    </row>
    <row r="158" spans="1:16">
      <c r="A158" t="s">
        <v>577</v>
      </c>
      <c r="C158" s="2" t="s">
        <v>581</v>
      </c>
      <c r="D158" s="3">
        <v>100</v>
      </c>
      <c r="E158" s="2">
        <v>70</v>
      </c>
      <c r="F158" s="2"/>
      <c r="G158" s="2">
        <v>1</v>
      </c>
      <c r="H158" s="15">
        <f t="shared" ref="H158" si="6">IF(D158*E158=0,0,(IF((D158+E158)&lt;=40,204,(IF((D158+E158)&lt;=130,(5.1-1.7*(D158+E158-40)/(130-40))*(D158+E158),(IF((D158+E158)&gt;=250,(D158+E158)*3,(3.4-0.4*((D158+E158)-130)/(250-130))*(D158+E158))))))))*G158</f>
        <v>555.33333333333337</v>
      </c>
      <c r="I158" s="16"/>
      <c r="J158" s="16"/>
      <c r="K158" s="16"/>
      <c r="L158" s="16"/>
      <c r="M158" s="16"/>
      <c r="N158" s="16"/>
      <c r="O158" s="22"/>
      <c r="P158" s="22"/>
    </row>
    <row r="159" spans="1:16">
      <c r="C159" s="16"/>
      <c r="D159" s="16"/>
      <c r="E159" s="16"/>
      <c r="F159" s="16"/>
      <c r="G159" s="2"/>
      <c r="H159" s="15">
        <f t="shared" si="4"/>
        <v>0</v>
      </c>
      <c r="I159" s="16"/>
      <c r="J159" s="16"/>
      <c r="K159" s="16"/>
      <c r="L159" s="16"/>
      <c r="M159" s="16"/>
      <c r="N159" s="16"/>
      <c r="O159" s="22"/>
      <c r="P159" s="22"/>
    </row>
    <row r="160" spans="1:16">
      <c r="C160" s="16"/>
      <c r="D160" s="16"/>
      <c r="E160" s="16"/>
      <c r="F160" s="16"/>
      <c r="G160" s="2"/>
      <c r="H160" s="15">
        <f t="shared" si="4"/>
        <v>0</v>
      </c>
      <c r="I160" s="16"/>
      <c r="J160" s="16"/>
      <c r="K160" s="16"/>
      <c r="L160" s="16"/>
      <c r="M160" s="16"/>
      <c r="N160" s="16"/>
      <c r="O160" s="22"/>
      <c r="P160" s="22"/>
    </row>
    <row r="161" spans="3:16">
      <c r="C161" s="16"/>
      <c r="D161" s="16"/>
      <c r="E161" s="16"/>
      <c r="F161" s="16"/>
      <c r="G161" s="2"/>
      <c r="H161" s="15">
        <f t="shared" si="4"/>
        <v>0</v>
      </c>
      <c r="I161" s="16"/>
      <c r="J161" s="16"/>
      <c r="K161" s="16"/>
      <c r="L161" s="16"/>
      <c r="M161" s="16"/>
      <c r="N161" s="16"/>
      <c r="O161" s="22"/>
      <c r="P161" s="22"/>
    </row>
    <row r="162" spans="3:16">
      <c r="C162" s="2" t="s">
        <v>477</v>
      </c>
      <c r="D162" s="2">
        <v>25</v>
      </c>
      <c r="E162" s="2">
        <v>9</v>
      </c>
      <c r="F162" s="2"/>
      <c r="G162" s="2">
        <v>1</v>
      </c>
      <c r="H162" s="15">
        <f t="shared" si="4"/>
        <v>204</v>
      </c>
      <c r="I162" s="16"/>
      <c r="J162" s="16"/>
      <c r="K162" s="16"/>
      <c r="L162" s="16"/>
      <c r="M162" s="16"/>
      <c r="N162" s="16"/>
      <c r="O162" s="22"/>
      <c r="P162" s="22"/>
    </row>
    <row r="163" spans="3:16">
      <c r="C163" s="2" t="s">
        <v>478</v>
      </c>
      <c r="D163" s="2">
        <v>20</v>
      </c>
      <c r="E163" s="2">
        <v>10</v>
      </c>
      <c r="F163" s="2"/>
      <c r="G163" s="2">
        <v>1</v>
      </c>
      <c r="H163" s="15">
        <f t="shared" si="4"/>
        <v>204</v>
      </c>
      <c r="I163" s="16"/>
      <c r="J163" s="16"/>
      <c r="K163" s="16"/>
      <c r="L163" s="16"/>
      <c r="M163" s="16"/>
      <c r="N163" s="16"/>
      <c r="O163" s="22"/>
      <c r="P163" s="22"/>
    </row>
    <row r="164" spans="3:16">
      <c r="C164" s="2" t="s">
        <v>488</v>
      </c>
      <c r="D164" s="2">
        <v>50</v>
      </c>
      <c r="E164" s="2">
        <v>20</v>
      </c>
      <c r="F164" s="2"/>
      <c r="G164" s="2">
        <v>1</v>
      </c>
      <c r="H164" s="15">
        <f t="shared" ref="H164" si="7">IF(D164*E164=0,0,(IF((D164+E164)&lt;=40,204,(IF((D164+E164)&lt;=130,(5.1-1.7*(D164+E164-40)/(130-40))*(D164+E164),(IF((D164+E164)&gt;=250,(D164+E164)*3,(3.4-0.4*((D164+E164)-130)/(250-130))*(D164+E164))))))))*G164</f>
        <v>317.33333333333331</v>
      </c>
      <c r="I164" s="16"/>
      <c r="J164" s="16"/>
      <c r="K164" s="16"/>
      <c r="L164" s="16"/>
      <c r="M164" s="16"/>
      <c r="N164" s="16"/>
      <c r="O164" s="22"/>
      <c r="P164" s="22"/>
    </row>
    <row r="165" spans="3:16">
      <c r="C165" s="2" t="s">
        <v>479</v>
      </c>
      <c r="D165" s="2">
        <v>100</v>
      </c>
      <c r="E165" s="2">
        <v>20</v>
      </c>
      <c r="F165" s="2"/>
      <c r="G165" s="2">
        <v>1</v>
      </c>
      <c r="H165" s="15">
        <f t="shared" si="4"/>
        <v>430.66666666666663</v>
      </c>
      <c r="I165" s="16"/>
      <c r="J165" s="16"/>
      <c r="K165" s="16"/>
      <c r="L165" s="16"/>
      <c r="M165" s="16"/>
      <c r="N165" s="16"/>
      <c r="O165" s="22"/>
      <c r="P165" s="22"/>
    </row>
    <row r="166" spans="3:16">
      <c r="C166" s="2" t="s">
        <v>480</v>
      </c>
      <c r="D166" s="2">
        <v>70</v>
      </c>
      <c r="E166" s="2">
        <v>12</v>
      </c>
      <c r="F166" s="2"/>
      <c r="G166" s="2">
        <v>1</v>
      </c>
      <c r="H166" s="15">
        <f t="shared" si="4"/>
        <v>353.14666666666665</v>
      </c>
      <c r="I166" s="16"/>
      <c r="J166" s="16"/>
      <c r="K166" s="16"/>
      <c r="L166" s="16"/>
      <c r="M166" s="16"/>
      <c r="N166" s="16"/>
      <c r="O166" s="22"/>
      <c r="P166" s="22"/>
    </row>
    <row r="167" spans="3:16">
      <c r="C167" s="2" t="s">
        <v>143</v>
      </c>
      <c r="D167" s="2">
        <v>200</v>
      </c>
      <c r="E167" s="2">
        <v>20</v>
      </c>
      <c r="F167" s="2"/>
      <c r="G167" s="2">
        <v>1</v>
      </c>
      <c r="H167" s="15">
        <f t="shared" si="4"/>
        <v>682</v>
      </c>
      <c r="I167" s="16"/>
      <c r="J167" s="16"/>
      <c r="K167" s="16"/>
      <c r="L167" s="16"/>
      <c r="M167" s="16"/>
      <c r="N167" s="16"/>
      <c r="O167" s="22"/>
      <c r="P167" s="22"/>
    </row>
    <row r="168" spans="3:16">
      <c r="C168" s="2" t="s">
        <v>144</v>
      </c>
      <c r="D168" s="2">
        <v>100</v>
      </c>
      <c r="E168" s="2">
        <v>35</v>
      </c>
      <c r="F168" s="2"/>
      <c r="G168" s="2">
        <v>1</v>
      </c>
      <c r="H168" s="15">
        <f t="shared" si="4"/>
        <v>456.75</v>
      </c>
      <c r="I168" s="16"/>
      <c r="J168" s="16"/>
      <c r="K168" s="16"/>
      <c r="L168" s="16"/>
      <c r="M168" s="16"/>
      <c r="N168" s="16"/>
      <c r="O168" s="22"/>
      <c r="P168" s="22"/>
    </row>
    <row r="169" spans="3:16">
      <c r="C169" s="2" t="s">
        <v>145</v>
      </c>
      <c r="D169" s="2">
        <v>70</v>
      </c>
      <c r="E169" s="2">
        <v>25</v>
      </c>
      <c r="F169" s="2"/>
      <c r="G169" s="2">
        <v>1</v>
      </c>
      <c r="H169" s="15">
        <f t="shared" si="4"/>
        <v>385.80555555555554</v>
      </c>
      <c r="I169" s="16"/>
      <c r="J169" s="16"/>
      <c r="K169" s="16"/>
      <c r="L169" s="16"/>
      <c r="M169" s="16"/>
      <c r="N169" s="16"/>
      <c r="O169" s="22"/>
      <c r="P169" s="22"/>
    </row>
    <row r="170" spans="3:16">
      <c r="C170" s="2" t="s">
        <v>146</v>
      </c>
      <c r="D170" s="2">
        <v>180</v>
      </c>
      <c r="E170" s="2">
        <v>35</v>
      </c>
      <c r="F170" s="2"/>
      <c r="G170" s="2">
        <v>1</v>
      </c>
      <c r="H170" s="15">
        <f t="shared" si="4"/>
        <v>670.08333333333337</v>
      </c>
      <c r="I170" s="16"/>
      <c r="J170" s="16"/>
      <c r="K170" s="16"/>
      <c r="L170" s="16"/>
      <c r="M170" s="16"/>
      <c r="N170" s="16"/>
      <c r="O170" s="22"/>
      <c r="P170" s="22"/>
    </row>
    <row r="171" spans="3:16">
      <c r="C171" s="2" t="s">
        <v>147</v>
      </c>
      <c r="D171" s="2">
        <v>240</v>
      </c>
      <c r="E171" s="2">
        <v>45</v>
      </c>
      <c r="F171" s="2"/>
      <c r="G171" s="2">
        <v>1</v>
      </c>
      <c r="H171" s="15">
        <f t="shared" si="4"/>
        <v>855</v>
      </c>
      <c r="I171" s="16"/>
      <c r="J171" s="16"/>
      <c r="K171" s="16"/>
      <c r="L171" s="16"/>
      <c r="M171" s="16"/>
      <c r="N171" s="16"/>
      <c r="O171" s="22"/>
      <c r="P171" s="22"/>
    </row>
    <row r="172" spans="3:16">
      <c r="C172" s="2" t="s">
        <v>148</v>
      </c>
      <c r="D172" s="2">
        <v>60</v>
      </c>
      <c r="E172" s="2">
        <v>16</v>
      </c>
      <c r="F172" s="2"/>
      <c r="G172" s="2">
        <v>1</v>
      </c>
      <c r="H172" s="15">
        <f t="shared" si="4"/>
        <v>335.92</v>
      </c>
      <c r="I172" s="16"/>
      <c r="J172" s="16"/>
      <c r="K172" s="16"/>
      <c r="L172" s="16"/>
      <c r="M172" s="16"/>
      <c r="N172" s="16"/>
      <c r="O172" s="22"/>
      <c r="P172" s="22"/>
    </row>
    <row r="173" spans="3:16">
      <c r="C173" s="2" t="s">
        <v>149</v>
      </c>
      <c r="D173" s="2">
        <v>40</v>
      </c>
      <c r="E173" s="2">
        <v>15</v>
      </c>
      <c r="F173" s="2"/>
      <c r="G173" s="2">
        <v>1</v>
      </c>
      <c r="H173" s="15">
        <f t="shared" si="4"/>
        <v>264.91666666666663</v>
      </c>
      <c r="I173" s="16"/>
      <c r="J173" s="16"/>
      <c r="K173" s="16"/>
      <c r="L173" s="16"/>
      <c r="M173" s="16"/>
      <c r="N173" s="16"/>
      <c r="O173" s="22"/>
      <c r="P173" s="22"/>
    </row>
    <row r="174" spans="3:16">
      <c r="C174" s="2" t="s">
        <v>150</v>
      </c>
      <c r="D174" s="2">
        <v>45</v>
      </c>
      <c r="E174" s="2">
        <v>12</v>
      </c>
      <c r="F174" s="2"/>
      <c r="G174" s="2">
        <v>1</v>
      </c>
      <c r="H174" s="15">
        <f t="shared" si="4"/>
        <v>272.39666666666665</v>
      </c>
    </row>
    <row r="175" spans="3:16">
      <c r="C175" s="2" t="s">
        <v>151</v>
      </c>
      <c r="D175" s="2">
        <v>50</v>
      </c>
      <c r="E175" s="2">
        <v>15</v>
      </c>
      <c r="F175" s="2"/>
      <c r="G175" s="2">
        <v>1</v>
      </c>
      <c r="H175" s="15">
        <f t="shared" si="4"/>
        <v>300.80555555555554</v>
      </c>
    </row>
    <row r="176" spans="3:16">
      <c r="C176" s="2" t="s">
        <v>152</v>
      </c>
      <c r="D176" s="2">
        <v>60</v>
      </c>
      <c r="E176" s="2">
        <v>15</v>
      </c>
      <c r="F176" s="2"/>
      <c r="G176" s="2">
        <v>1</v>
      </c>
      <c r="H176" s="15">
        <f t="shared" si="4"/>
        <v>332.91666666666663</v>
      </c>
    </row>
    <row r="177" spans="3:8">
      <c r="C177" s="2" t="s">
        <v>418</v>
      </c>
      <c r="D177" s="2">
        <v>100</v>
      </c>
      <c r="E177" s="2">
        <v>30</v>
      </c>
      <c r="F177" s="2"/>
      <c r="G177" s="2">
        <v>1</v>
      </c>
      <c r="H177" s="15">
        <f t="shared" si="4"/>
        <v>441.99999999999994</v>
      </c>
    </row>
    <row r="178" spans="3:8">
      <c r="C178" s="2" t="s">
        <v>417</v>
      </c>
      <c r="D178" s="2">
        <v>100</v>
      </c>
      <c r="E178" s="2">
        <v>30</v>
      </c>
      <c r="F178" s="2"/>
      <c r="G178" s="2">
        <v>1</v>
      </c>
      <c r="H178" s="15">
        <f t="shared" si="4"/>
        <v>441.99999999999994</v>
      </c>
    </row>
    <row r="179" spans="3:8">
      <c r="C179" s="2" t="s">
        <v>153</v>
      </c>
      <c r="D179" s="2">
        <v>80</v>
      </c>
      <c r="E179" s="2">
        <v>15</v>
      </c>
      <c r="F179" s="2"/>
      <c r="G179" s="2">
        <v>1</v>
      </c>
      <c r="H179" s="15">
        <f t="shared" si="4"/>
        <v>385.80555555555554</v>
      </c>
    </row>
    <row r="180" spans="3:8">
      <c r="C180" s="2" t="s">
        <v>154</v>
      </c>
      <c r="D180" s="2">
        <v>150</v>
      </c>
      <c r="E180" s="2">
        <v>20</v>
      </c>
      <c r="F180" s="2"/>
      <c r="G180" s="2">
        <v>1</v>
      </c>
      <c r="H180" s="15">
        <f t="shared" si="4"/>
        <v>555.33333333333337</v>
      </c>
    </row>
    <row r="181" spans="3:8">
      <c r="C181" s="2" t="s">
        <v>155</v>
      </c>
      <c r="D181" s="3">
        <v>45</v>
      </c>
      <c r="E181" s="2">
        <v>15</v>
      </c>
      <c r="F181" s="2"/>
      <c r="G181" s="2">
        <v>1</v>
      </c>
      <c r="H181" s="15">
        <f t="shared" si="4"/>
        <v>283.33333333333326</v>
      </c>
    </row>
    <row r="182" spans="3:8">
      <c r="C182" s="2" t="s">
        <v>156</v>
      </c>
      <c r="D182" s="3">
        <v>40</v>
      </c>
      <c r="E182" s="2">
        <v>12</v>
      </c>
      <c r="F182" s="2"/>
      <c r="G182" s="2">
        <v>1</v>
      </c>
      <c r="H182" s="15">
        <f t="shared" si="4"/>
        <v>253.41333333333333</v>
      </c>
    </row>
    <row r="183" spans="3:8">
      <c r="C183" s="2" t="s">
        <v>157</v>
      </c>
      <c r="D183" s="3">
        <v>50</v>
      </c>
      <c r="E183" s="2">
        <v>18</v>
      </c>
      <c r="F183" s="2"/>
      <c r="G183" s="2">
        <v>1</v>
      </c>
      <c r="H183" s="15">
        <f t="shared" si="4"/>
        <v>310.83555555555552</v>
      </c>
    </row>
    <row r="184" spans="3:8">
      <c r="C184" s="2" t="s">
        <v>158</v>
      </c>
      <c r="D184" s="3">
        <v>40</v>
      </c>
      <c r="E184" s="2">
        <v>10</v>
      </c>
      <c r="F184" s="2"/>
      <c r="G184" s="2">
        <v>1</v>
      </c>
      <c r="H184" s="15">
        <f t="shared" si="4"/>
        <v>245.55555555555551</v>
      </c>
    </row>
    <row r="185" spans="3:8">
      <c r="C185" s="2" t="s">
        <v>159</v>
      </c>
      <c r="D185" s="3">
        <v>40</v>
      </c>
      <c r="E185" s="2">
        <v>10</v>
      </c>
      <c r="F185" s="2"/>
      <c r="G185" s="2">
        <v>1</v>
      </c>
      <c r="H185" s="15">
        <f t="shared" si="4"/>
        <v>245.55555555555551</v>
      </c>
    </row>
    <row r="186" spans="3:8">
      <c r="C186" s="2" t="s">
        <v>160</v>
      </c>
      <c r="D186" s="3">
        <v>30</v>
      </c>
      <c r="E186" s="2">
        <v>12</v>
      </c>
      <c r="F186" s="2"/>
      <c r="G186" s="2">
        <v>1</v>
      </c>
      <c r="H186" s="15">
        <f t="shared" si="4"/>
        <v>212.61333333333334</v>
      </c>
    </row>
    <row r="187" spans="3:8">
      <c r="C187" s="2" t="s">
        <v>161</v>
      </c>
      <c r="D187" s="3">
        <v>50</v>
      </c>
      <c r="E187" s="2">
        <v>15</v>
      </c>
      <c r="F187" s="2"/>
      <c r="G187" s="2">
        <v>1</v>
      </c>
      <c r="H187" s="15">
        <f t="shared" si="4"/>
        <v>300.80555555555554</v>
      </c>
    </row>
    <row r="188" spans="3:8">
      <c r="C188" s="2" t="s">
        <v>162</v>
      </c>
      <c r="D188" s="3">
        <v>60</v>
      </c>
      <c r="E188" s="2">
        <v>17</v>
      </c>
      <c r="F188" s="2"/>
      <c r="G188" s="2">
        <v>1</v>
      </c>
      <c r="H188" s="15">
        <f t="shared" si="4"/>
        <v>338.88555555555553</v>
      </c>
    </row>
    <row r="189" spans="3:8">
      <c r="C189" s="2" t="s">
        <v>163</v>
      </c>
      <c r="D189" s="3">
        <v>50</v>
      </c>
      <c r="E189" s="2">
        <v>20</v>
      </c>
      <c r="F189" s="2"/>
      <c r="G189" s="2">
        <v>1</v>
      </c>
      <c r="H189" s="15">
        <f t="shared" si="4"/>
        <v>317.33333333333331</v>
      </c>
    </row>
    <row r="190" spans="3:8">
      <c r="C190" s="2" t="s">
        <v>164</v>
      </c>
      <c r="D190" s="3">
        <v>45</v>
      </c>
      <c r="E190" s="2">
        <v>20</v>
      </c>
      <c r="F190" s="2"/>
      <c r="G190" s="2">
        <v>1</v>
      </c>
      <c r="H190" s="15">
        <f t="shared" si="4"/>
        <v>300.80555555555554</v>
      </c>
    </row>
    <row r="191" spans="3:8">
      <c r="C191" s="2" t="s">
        <v>165</v>
      </c>
      <c r="D191" s="3">
        <v>37</v>
      </c>
      <c r="E191" s="2">
        <v>12</v>
      </c>
      <c r="F191" s="2"/>
      <c r="G191" s="2">
        <v>1</v>
      </c>
      <c r="H191" s="15">
        <f t="shared" si="4"/>
        <v>241.57</v>
      </c>
    </row>
    <row r="192" spans="3:8">
      <c r="C192" s="2" t="s">
        <v>481</v>
      </c>
      <c r="D192" s="3">
        <v>50</v>
      </c>
      <c r="E192" s="2">
        <v>20</v>
      </c>
      <c r="F192" s="2"/>
      <c r="G192" s="2">
        <v>1</v>
      </c>
      <c r="H192" s="15">
        <f t="shared" si="4"/>
        <v>317.33333333333331</v>
      </c>
    </row>
    <row r="193" spans="3:8">
      <c r="C193" s="2" t="s">
        <v>482</v>
      </c>
      <c r="D193" s="3">
        <v>40</v>
      </c>
      <c r="E193" s="2">
        <v>15</v>
      </c>
      <c r="F193" s="2"/>
      <c r="G193" s="2">
        <v>1</v>
      </c>
      <c r="H193" s="15">
        <f t="shared" si="4"/>
        <v>264.91666666666663</v>
      </c>
    </row>
    <row r="194" spans="3:8">
      <c r="C194" s="2" t="s">
        <v>166</v>
      </c>
      <c r="D194" s="3">
        <v>45</v>
      </c>
      <c r="E194" s="2">
        <v>15</v>
      </c>
      <c r="F194" s="2"/>
      <c r="G194" s="2">
        <v>1</v>
      </c>
      <c r="H194" s="15">
        <f t="shared" si="4"/>
        <v>283.33333333333326</v>
      </c>
    </row>
    <row r="195" spans="3:8">
      <c r="C195" s="2" t="s">
        <v>167</v>
      </c>
      <c r="D195" s="3">
        <v>40</v>
      </c>
      <c r="E195" s="2">
        <v>10</v>
      </c>
      <c r="F195" s="2"/>
      <c r="G195" s="2">
        <v>1</v>
      </c>
      <c r="H195" s="15">
        <f t="shared" si="4"/>
        <v>245.55555555555551</v>
      </c>
    </row>
    <row r="196" spans="3:8">
      <c r="C196" s="2" t="s">
        <v>168</v>
      </c>
      <c r="D196" s="3">
        <v>40</v>
      </c>
      <c r="E196" s="2">
        <v>13</v>
      </c>
      <c r="F196" s="2"/>
      <c r="G196" s="2">
        <v>1</v>
      </c>
      <c r="H196" s="15">
        <f t="shared" si="4"/>
        <v>257.2855555555555</v>
      </c>
    </row>
    <row r="197" spans="3:8">
      <c r="C197" s="2" t="s">
        <v>169</v>
      </c>
      <c r="D197" s="2">
        <v>50</v>
      </c>
      <c r="E197" s="2">
        <v>15</v>
      </c>
      <c r="F197" s="2"/>
      <c r="G197" s="2">
        <v>1</v>
      </c>
      <c r="H197" s="15">
        <f t="shared" si="4"/>
        <v>300.80555555555554</v>
      </c>
    </row>
    <row r="198" spans="3:8">
      <c r="C198" s="2" t="s">
        <v>170</v>
      </c>
      <c r="D198" s="2">
        <v>60</v>
      </c>
      <c r="E198" s="2">
        <v>22</v>
      </c>
      <c r="F198" s="2"/>
      <c r="G198" s="2">
        <v>1</v>
      </c>
      <c r="H198" s="15">
        <f t="shared" si="4"/>
        <v>353.14666666666665</v>
      </c>
    </row>
    <row r="199" spans="3:8">
      <c r="C199" s="2" t="s">
        <v>171</v>
      </c>
      <c r="D199" s="2">
        <v>55</v>
      </c>
      <c r="E199" s="2">
        <v>15</v>
      </c>
      <c r="F199" s="2"/>
      <c r="G199" s="2">
        <v>1</v>
      </c>
      <c r="H199" s="15">
        <f t="shared" si="4"/>
        <v>317.33333333333331</v>
      </c>
    </row>
    <row r="200" spans="3:8">
      <c r="C200" s="2" t="s">
        <v>172</v>
      </c>
      <c r="D200" s="2">
        <v>120</v>
      </c>
      <c r="E200" s="2">
        <v>20</v>
      </c>
      <c r="F200" s="2"/>
      <c r="G200" s="2">
        <v>1</v>
      </c>
      <c r="H200" s="15">
        <f t="shared" si="4"/>
        <v>471.33333333333331</v>
      </c>
    </row>
    <row r="201" spans="3:8">
      <c r="C201" s="2" t="s">
        <v>173</v>
      </c>
      <c r="D201" s="2">
        <v>85</v>
      </c>
      <c r="E201" s="2">
        <v>20</v>
      </c>
      <c r="F201" s="2"/>
      <c r="G201" s="2">
        <v>1</v>
      </c>
      <c r="H201" s="15">
        <f t="shared" si="4"/>
        <v>406.58333333333331</v>
      </c>
    </row>
    <row r="202" spans="3:8">
      <c r="C202" s="2" t="s">
        <v>174</v>
      </c>
      <c r="D202" s="2">
        <v>70</v>
      </c>
      <c r="E202" s="2">
        <v>20</v>
      </c>
      <c r="F202" s="2"/>
      <c r="G202" s="2">
        <v>1</v>
      </c>
      <c r="H202" s="15">
        <f t="shared" si="4"/>
        <v>373.99999999999994</v>
      </c>
    </row>
    <row r="203" spans="3:8">
      <c r="C203" s="2" t="s">
        <v>175</v>
      </c>
      <c r="D203" s="2">
        <v>40</v>
      </c>
      <c r="E203" s="2">
        <v>13</v>
      </c>
      <c r="F203" s="2"/>
      <c r="G203" s="2">
        <v>1</v>
      </c>
      <c r="H203" s="15">
        <f t="shared" si="4"/>
        <v>257.2855555555555</v>
      </c>
    </row>
    <row r="204" spans="3:8">
      <c r="C204" s="2" t="s">
        <v>176</v>
      </c>
      <c r="D204" s="2">
        <v>15</v>
      </c>
      <c r="E204" s="2">
        <v>7</v>
      </c>
      <c r="F204" s="2"/>
      <c r="G204" s="2">
        <v>1</v>
      </c>
      <c r="H204" s="15">
        <f t="shared" si="4"/>
        <v>204</v>
      </c>
    </row>
    <row r="205" spans="3:8">
      <c r="C205" s="2" t="s">
        <v>177</v>
      </c>
      <c r="D205" s="2">
        <v>35</v>
      </c>
      <c r="E205" s="2">
        <v>16</v>
      </c>
      <c r="F205" s="2"/>
      <c r="G205" s="2">
        <v>1</v>
      </c>
      <c r="H205" s="15">
        <f t="shared" si="4"/>
        <v>249.50333333333333</v>
      </c>
    </row>
    <row r="206" spans="3:8">
      <c r="C206" s="2" t="s">
        <v>178</v>
      </c>
      <c r="D206" s="2">
        <v>30</v>
      </c>
      <c r="E206" s="2">
        <v>10</v>
      </c>
      <c r="F206" s="2"/>
      <c r="G206" s="2">
        <v>1</v>
      </c>
      <c r="H206" s="15">
        <f t="shared" si="4"/>
        <v>204</v>
      </c>
    </row>
    <row r="207" spans="3:8">
      <c r="C207" s="2" t="s">
        <v>179</v>
      </c>
      <c r="D207" s="2">
        <v>20</v>
      </c>
      <c r="E207" s="2">
        <v>10</v>
      </c>
      <c r="F207" s="2"/>
      <c r="G207" s="2">
        <v>1</v>
      </c>
      <c r="H207" s="15">
        <f t="shared" ref="H207:H270" si="8">IF(D207*E207=0,0,(IF((D207+E207)&lt;=40,204,(IF((D207+E207)&lt;=130,(5.1-1.7*(D207+E207-40)/(130-40))*(D207+E207),(IF((D207+E207)&gt;=250,(D207+E207)*3,(3.4-0.4*((D207+E207)-130)/(250-130))*(D207+E207))))))))*G207</f>
        <v>204</v>
      </c>
    </row>
    <row r="208" spans="3:8">
      <c r="C208" s="2" t="s">
        <v>180</v>
      </c>
      <c r="D208" s="2">
        <v>15</v>
      </c>
      <c r="E208" s="2">
        <v>7</v>
      </c>
      <c r="F208" s="2"/>
      <c r="G208" s="2">
        <v>1</v>
      </c>
      <c r="H208" s="15">
        <f t="shared" si="8"/>
        <v>204</v>
      </c>
    </row>
    <row r="209" spans="3:8">
      <c r="C209" s="2" t="s">
        <v>181</v>
      </c>
      <c r="D209" s="2">
        <v>25</v>
      </c>
      <c r="E209" s="2">
        <v>7</v>
      </c>
      <c r="F209" s="2"/>
      <c r="G209" s="2">
        <v>1</v>
      </c>
      <c r="H209" s="15">
        <f t="shared" si="8"/>
        <v>204</v>
      </c>
    </row>
    <row r="210" spans="3:8">
      <c r="C210" s="2" t="s">
        <v>182</v>
      </c>
      <c r="D210" s="2">
        <v>35</v>
      </c>
      <c r="E210" s="2">
        <v>10</v>
      </c>
      <c r="F210" s="2"/>
      <c r="G210" s="2">
        <v>1</v>
      </c>
      <c r="H210" s="15">
        <f t="shared" si="8"/>
        <v>225.25</v>
      </c>
    </row>
    <row r="211" spans="3:8">
      <c r="C211" s="2" t="s">
        <v>483</v>
      </c>
      <c r="D211" s="2">
        <v>60</v>
      </c>
      <c r="E211" s="2">
        <v>25</v>
      </c>
      <c r="F211" s="2"/>
      <c r="G211" s="2">
        <v>1</v>
      </c>
      <c r="H211" s="15">
        <f t="shared" si="8"/>
        <v>361.25</v>
      </c>
    </row>
    <row r="212" spans="3:8">
      <c r="C212" s="2" t="s">
        <v>484</v>
      </c>
      <c r="D212" s="2">
        <v>25</v>
      </c>
      <c r="E212" s="2">
        <v>10</v>
      </c>
      <c r="F212" s="2"/>
      <c r="G212" s="2">
        <v>1</v>
      </c>
      <c r="H212" s="15">
        <f t="shared" si="8"/>
        <v>204</v>
      </c>
    </row>
    <row r="213" spans="3:8">
      <c r="C213" s="2" t="s">
        <v>183</v>
      </c>
      <c r="D213" s="2">
        <v>40</v>
      </c>
      <c r="E213" s="2">
        <v>10</v>
      </c>
      <c r="F213" s="2"/>
      <c r="G213" s="2">
        <v>1</v>
      </c>
      <c r="H213" s="15">
        <f t="shared" si="8"/>
        <v>245.55555555555551</v>
      </c>
    </row>
    <row r="214" spans="3:8">
      <c r="C214" s="2" t="s">
        <v>184</v>
      </c>
      <c r="D214" s="2">
        <v>50</v>
      </c>
      <c r="E214" s="2">
        <v>8</v>
      </c>
      <c r="F214" s="2"/>
      <c r="G214" s="2">
        <v>1</v>
      </c>
      <c r="H214" s="15">
        <f t="shared" si="8"/>
        <v>276.08</v>
      </c>
    </row>
    <row r="215" spans="3:8">
      <c r="C215" s="2" t="s">
        <v>185</v>
      </c>
      <c r="D215" s="2">
        <v>55</v>
      </c>
      <c r="E215" s="2">
        <v>15</v>
      </c>
      <c r="F215" s="2"/>
      <c r="G215" s="2">
        <v>1</v>
      </c>
      <c r="H215" s="15">
        <f t="shared" si="8"/>
        <v>317.33333333333331</v>
      </c>
    </row>
    <row r="216" spans="3:8">
      <c r="C216" s="2" t="s">
        <v>186</v>
      </c>
      <c r="D216" s="2">
        <v>30</v>
      </c>
      <c r="E216" s="2">
        <v>10</v>
      </c>
      <c r="F216" s="2"/>
      <c r="G216" s="2">
        <v>1</v>
      </c>
      <c r="H216" s="15">
        <f t="shared" si="8"/>
        <v>204</v>
      </c>
    </row>
    <row r="217" spans="3:8">
      <c r="C217" s="2" t="s">
        <v>187</v>
      </c>
      <c r="D217" s="2">
        <v>70</v>
      </c>
      <c r="E217" s="2">
        <v>15</v>
      </c>
      <c r="F217" s="2"/>
      <c r="G217" s="2">
        <v>1</v>
      </c>
      <c r="H217" s="15">
        <f t="shared" si="8"/>
        <v>361.25</v>
      </c>
    </row>
    <row r="218" spans="3:8">
      <c r="C218" s="2" t="s">
        <v>188</v>
      </c>
      <c r="D218" s="2">
        <v>50</v>
      </c>
      <c r="E218" s="2">
        <v>15</v>
      </c>
      <c r="F218" s="2"/>
      <c r="G218" s="2">
        <v>1</v>
      </c>
      <c r="H218" s="15">
        <f t="shared" si="8"/>
        <v>300.80555555555554</v>
      </c>
    </row>
    <row r="219" spans="3:8">
      <c r="C219" s="2" t="s">
        <v>189</v>
      </c>
      <c r="D219" s="2">
        <v>90</v>
      </c>
      <c r="E219" s="2">
        <v>17</v>
      </c>
      <c r="F219" s="2"/>
      <c r="G219" s="2">
        <v>1</v>
      </c>
      <c r="H219" s="15">
        <f t="shared" si="8"/>
        <v>410.28555555555556</v>
      </c>
    </row>
    <row r="220" spans="3:8">
      <c r="C220" s="2" t="s">
        <v>190</v>
      </c>
      <c r="D220" s="2">
        <v>50</v>
      </c>
      <c r="E220" s="2">
        <v>12</v>
      </c>
      <c r="F220" s="2"/>
      <c r="G220" s="2">
        <v>1</v>
      </c>
      <c r="H220" s="15">
        <f t="shared" si="8"/>
        <v>290.43555555555554</v>
      </c>
    </row>
    <row r="221" spans="3:8">
      <c r="C221" s="2" t="s">
        <v>191</v>
      </c>
      <c r="D221" s="2">
        <v>50</v>
      </c>
      <c r="E221" s="2">
        <v>20</v>
      </c>
      <c r="F221" s="2"/>
      <c r="G221" s="2">
        <v>1</v>
      </c>
      <c r="H221" s="15">
        <f t="shared" si="8"/>
        <v>317.33333333333331</v>
      </c>
    </row>
    <row r="222" spans="3:8">
      <c r="C222" s="2" t="s">
        <v>192</v>
      </c>
      <c r="D222" s="2">
        <v>35</v>
      </c>
      <c r="E222" s="2">
        <v>10</v>
      </c>
      <c r="F222" s="2"/>
      <c r="G222" s="2">
        <v>1</v>
      </c>
      <c r="H222" s="15">
        <f t="shared" si="8"/>
        <v>225.25</v>
      </c>
    </row>
    <row r="223" spans="3:8">
      <c r="C223" s="2" t="s">
        <v>193</v>
      </c>
      <c r="D223" s="2">
        <v>90</v>
      </c>
      <c r="E223" s="2">
        <v>22</v>
      </c>
      <c r="F223" s="2"/>
      <c r="G223" s="2">
        <v>1</v>
      </c>
      <c r="H223" s="15">
        <f t="shared" si="8"/>
        <v>418.88</v>
      </c>
    </row>
    <row r="224" spans="3:8">
      <c r="C224" s="2" t="s">
        <v>194</v>
      </c>
      <c r="D224" s="2">
        <v>20</v>
      </c>
      <c r="E224" s="2">
        <v>10</v>
      </c>
      <c r="F224" s="2"/>
      <c r="G224" s="2">
        <v>1</v>
      </c>
      <c r="H224" s="15">
        <f t="shared" si="8"/>
        <v>204</v>
      </c>
    </row>
    <row r="225" spans="3:8">
      <c r="C225" s="2" t="s">
        <v>195</v>
      </c>
      <c r="D225" s="2">
        <v>98</v>
      </c>
      <c r="E225" s="2">
        <v>12</v>
      </c>
      <c r="F225" s="2"/>
      <c r="G225" s="2">
        <v>1</v>
      </c>
      <c r="H225" s="15">
        <f t="shared" si="8"/>
        <v>415.55555555555554</v>
      </c>
    </row>
    <row r="226" spans="3:8">
      <c r="C226" s="2" t="s">
        <v>196</v>
      </c>
      <c r="D226" s="2">
        <v>65</v>
      </c>
      <c r="E226" s="2">
        <v>20</v>
      </c>
      <c r="F226" s="2"/>
      <c r="G226" s="2">
        <v>1</v>
      </c>
      <c r="H226" s="15">
        <f t="shared" si="8"/>
        <v>361.25</v>
      </c>
    </row>
    <row r="227" spans="3:8">
      <c r="C227" s="2" t="s">
        <v>197</v>
      </c>
      <c r="D227" s="2">
        <v>70</v>
      </c>
      <c r="E227" s="2">
        <v>20</v>
      </c>
      <c r="F227" s="2"/>
      <c r="G227" s="2">
        <v>1</v>
      </c>
      <c r="H227" s="15">
        <f t="shared" si="8"/>
        <v>373.99999999999994</v>
      </c>
    </row>
    <row r="228" spans="3:8">
      <c r="C228" s="2" t="s">
        <v>198</v>
      </c>
      <c r="D228" s="2">
        <v>80</v>
      </c>
      <c r="E228" s="2">
        <v>20</v>
      </c>
      <c r="F228" s="2"/>
      <c r="G228" s="2">
        <v>1</v>
      </c>
      <c r="H228" s="15">
        <f t="shared" si="8"/>
        <v>396.66666666666663</v>
      </c>
    </row>
    <row r="229" spans="3:8">
      <c r="C229" s="2" t="s">
        <v>485</v>
      </c>
      <c r="D229" s="2">
        <v>75</v>
      </c>
      <c r="E229" s="2">
        <v>20</v>
      </c>
      <c r="F229" s="2"/>
      <c r="G229" s="2">
        <v>1</v>
      </c>
      <c r="H229" s="15">
        <f t="shared" si="8"/>
        <v>385.80555555555554</v>
      </c>
    </row>
    <row r="230" spans="3:8">
      <c r="C230" s="2" t="s">
        <v>486</v>
      </c>
      <c r="D230" s="2">
        <v>80</v>
      </c>
      <c r="E230" s="2">
        <v>20</v>
      </c>
      <c r="F230" s="2"/>
      <c r="G230" s="2">
        <v>1</v>
      </c>
      <c r="H230" s="15">
        <f t="shared" si="8"/>
        <v>396.66666666666663</v>
      </c>
    </row>
    <row r="231" spans="3:8">
      <c r="C231" s="2" t="s">
        <v>199</v>
      </c>
      <c r="D231" s="2">
        <v>130</v>
      </c>
      <c r="E231" s="2">
        <v>15</v>
      </c>
      <c r="F231" s="2"/>
      <c r="G231" s="2">
        <v>1</v>
      </c>
      <c r="H231" s="15">
        <f t="shared" si="8"/>
        <v>485.75</v>
      </c>
    </row>
    <row r="232" spans="3:8">
      <c r="C232" s="2" t="s">
        <v>200</v>
      </c>
      <c r="D232" s="2">
        <v>50</v>
      </c>
      <c r="E232" s="2">
        <v>10</v>
      </c>
      <c r="F232" s="2"/>
      <c r="G232" s="2">
        <v>1</v>
      </c>
      <c r="H232" s="15">
        <f t="shared" si="8"/>
        <v>283.33333333333326</v>
      </c>
    </row>
    <row r="233" spans="3:8">
      <c r="C233" s="2" t="s">
        <v>201</v>
      </c>
      <c r="D233" s="2">
        <v>200</v>
      </c>
      <c r="E233" s="2">
        <v>30</v>
      </c>
      <c r="F233" s="2"/>
      <c r="G233" s="2">
        <v>1</v>
      </c>
      <c r="H233" s="15">
        <f t="shared" si="8"/>
        <v>705.33333333333326</v>
      </c>
    </row>
    <row r="234" spans="3:8">
      <c r="C234" s="2" t="s">
        <v>202</v>
      </c>
      <c r="D234" s="2">
        <v>60</v>
      </c>
      <c r="E234" s="2">
        <v>13</v>
      </c>
      <c r="F234" s="2"/>
      <c r="G234" s="2">
        <v>1</v>
      </c>
      <c r="H234" s="15">
        <f t="shared" si="8"/>
        <v>326.79666666666668</v>
      </c>
    </row>
    <row r="235" spans="3:8">
      <c r="C235" s="2" t="s">
        <v>203</v>
      </c>
      <c r="D235" s="2">
        <v>50</v>
      </c>
      <c r="E235" s="2">
        <v>15</v>
      </c>
      <c r="F235" s="2"/>
      <c r="G235" s="2">
        <v>1</v>
      </c>
      <c r="H235" s="15">
        <f t="shared" si="8"/>
        <v>300.80555555555554</v>
      </c>
    </row>
    <row r="236" spans="3:8">
      <c r="C236" s="2" t="s">
        <v>204</v>
      </c>
      <c r="D236" s="2">
        <v>58</v>
      </c>
      <c r="E236" s="2">
        <v>13</v>
      </c>
      <c r="F236" s="2"/>
      <c r="G236" s="2">
        <v>1</v>
      </c>
      <c r="H236" s="15">
        <f t="shared" si="8"/>
        <v>320.52555555555551</v>
      </c>
    </row>
    <row r="237" spans="3:8">
      <c r="C237" s="2" t="s">
        <v>205</v>
      </c>
      <c r="D237" s="2">
        <v>70</v>
      </c>
      <c r="E237" s="2">
        <v>15</v>
      </c>
      <c r="F237" s="2"/>
      <c r="G237" s="2">
        <v>1</v>
      </c>
      <c r="H237" s="15">
        <f t="shared" si="8"/>
        <v>361.25</v>
      </c>
    </row>
    <row r="238" spans="3:8">
      <c r="C238" s="2" t="s">
        <v>206</v>
      </c>
      <c r="D238" s="2">
        <v>140</v>
      </c>
      <c r="E238" s="2">
        <v>22</v>
      </c>
      <c r="F238" s="2"/>
      <c r="G238" s="2">
        <v>1</v>
      </c>
      <c r="H238" s="15">
        <f t="shared" si="8"/>
        <v>533.52</v>
      </c>
    </row>
    <row r="239" spans="3:8">
      <c r="C239" s="2" t="s">
        <v>207</v>
      </c>
      <c r="D239" s="2">
        <v>220</v>
      </c>
      <c r="E239" s="2">
        <v>20</v>
      </c>
      <c r="F239" s="2"/>
      <c r="G239" s="2">
        <v>1</v>
      </c>
      <c r="H239" s="15">
        <f t="shared" si="8"/>
        <v>728</v>
      </c>
    </row>
    <row r="240" spans="3:8">
      <c r="C240" s="2" t="s">
        <v>208</v>
      </c>
      <c r="D240" s="2">
        <v>165</v>
      </c>
      <c r="E240" s="2">
        <v>11</v>
      </c>
      <c r="F240" s="2"/>
      <c r="G240" s="2">
        <v>1</v>
      </c>
      <c r="H240" s="15">
        <f t="shared" si="8"/>
        <v>571.4133333333333</v>
      </c>
    </row>
    <row r="241" spans="3:8">
      <c r="C241" s="2" t="s">
        <v>209</v>
      </c>
      <c r="D241" s="2">
        <v>60</v>
      </c>
      <c r="E241" s="2">
        <v>20</v>
      </c>
      <c r="F241" s="2"/>
      <c r="G241" s="2">
        <v>1</v>
      </c>
      <c r="H241" s="15">
        <f t="shared" si="8"/>
        <v>347.55555555555554</v>
      </c>
    </row>
    <row r="242" spans="3:8">
      <c r="C242" s="2" t="s">
        <v>210</v>
      </c>
      <c r="D242" s="2">
        <v>50</v>
      </c>
      <c r="E242" s="2">
        <v>15</v>
      </c>
      <c r="F242" s="2"/>
      <c r="G242" s="2">
        <v>1</v>
      </c>
      <c r="H242" s="15">
        <f t="shared" si="8"/>
        <v>300.80555555555554</v>
      </c>
    </row>
    <row r="243" spans="3:8">
      <c r="C243" s="2" t="s">
        <v>211</v>
      </c>
      <c r="D243" s="2">
        <v>95</v>
      </c>
      <c r="E243" s="2">
        <v>25</v>
      </c>
      <c r="F243" s="2"/>
      <c r="G243" s="2">
        <v>1</v>
      </c>
      <c r="H243" s="15">
        <f t="shared" si="8"/>
        <v>430.66666666666663</v>
      </c>
    </row>
    <row r="244" spans="3:8">
      <c r="C244" s="2" t="s">
        <v>212</v>
      </c>
      <c r="D244" s="2">
        <v>115</v>
      </c>
      <c r="E244" s="2">
        <v>26</v>
      </c>
      <c r="F244" s="2"/>
      <c r="G244" s="2">
        <v>1</v>
      </c>
      <c r="H244" s="15">
        <f t="shared" si="8"/>
        <v>474.23</v>
      </c>
    </row>
    <row r="245" spans="3:8">
      <c r="C245" s="2" t="s">
        <v>213</v>
      </c>
      <c r="D245" s="2">
        <v>25</v>
      </c>
      <c r="E245" s="2">
        <v>10</v>
      </c>
      <c r="F245" s="2"/>
      <c r="G245" s="2">
        <v>1</v>
      </c>
      <c r="H245" s="15">
        <f t="shared" si="8"/>
        <v>204</v>
      </c>
    </row>
    <row r="246" spans="3:8">
      <c r="C246" s="2" t="s">
        <v>214</v>
      </c>
      <c r="D246" s="2">
        <v>30</v>
      </c>
      <c r="E246" s="2">
        <v>11</v>
      </c>
      <c r="F246" s="2"/>
      <c r="G246" s="2">
        <v>1</v>
      </c>
      <c r="H246" s="15">
        <f t="shared" si="8"/>
        <v>208.32555555555552</v>
      </c>
    </row>
    <row r="247" spans="3:8">
      <c r="C247" s="2" t="s">
        <v>215</v>
      </c>
      <c r="D247" s="2">
        <v>25</v>
      </c>
      <c r="E247" s="2">
        <v>13</v>
      </c>
      <c r="F247" s="2"/>
      <c r="G247" s="2">
        <v>1</v>
      </c>
      <c r="H247" s="15">
        <f t="shared" si="8"/>
        <v>204</v>
      </c>
    </row>
    <row r="248" spans="3:8">
      <c r="C248" s="2" t="s">
        <v>216</v>
      </c>
      <c r="D248" s="2">
        <v>78</v>
      </c>
      <c r="E248" s="2">
        <v>20</v>
      </c>
      <c r="F248" s="2"/>
      <c r="G248" s="2">
        <v>1</v>
      </c>
      <c r="H248" s="15">
        <f t="shared" si="8"/>
        <v>392.43555555555554</v>
      </c>
    </row>
    <row r="249" spans="3:8">
      <c r="C249" s="2" t="s">
        <v>419</v>
      </c>
      <c r="D249" s="2">
        <v>35</v>
      </c>
      <c r="E249" s="2">
        <v>12</v>
      </c>
      <c r="F249" s="2"/>
      <c r="G249" s="2">
        <v>1</v>
      </c>
      <c r="H249" s="15">
        <f t="shared" si="8"/>
        <v>233.48555555555552</v>
      </c>
    </row>
    <row r="250" spans="3:8">
      <c r="C250" s="2" t="s">
        <v>420</v>
      </c>
      <c r="D250" s="2">
        <v>60</v>
      </c>
      <c r="E250" s="2">
        <v>14</v>
      </c>
      <c r="F250" s="2"/>
      <c r="G250" s="2">
        <v>1</v>
      </c>
      <c r="H250" s="15">
        <f t="shared" si="8"/>
        <v>329.87555555555554</v>
      </c>
    </row>
    <row r="251" spans="3:8">
      <c r="C251" s="2" t="s">
        <v>421</v>
      </c>
      <c r="D251" s="2">
        <v>80</v>
      </c>
      <c r="E251" s="2">
        <v>13</v>
      </c>
      <c r="F251" s="2"/>
      <c r="G251" s="2">
        <v>1</v>
      </c>
      <c r="H251" s="15">
        <f t="shared" si="8"/>
        <v>381.1966666666666</v>
      </c>
    </row>
    <row r="252" spans="3:8">
      <c r="C252" s="2" t="s">
        <v>422</v>
      </c>
      <c r="D252" s="2">
        <v>100</v>
      </c>
      <c r="E252" s="2">
        <v>20</v>
      </c>
      <c r="F252" s="2"/>
      <c r="G252" s="2">
        <v>1</v>
      </c>
      <c r="H252" s="15">
        <f t="shared" si="8"/>
        <v>430.66666666666663</v>
      </c>
    </row>
    <row r="253" spans="3:8">
      <c r="C253" s="2" t="s">
        <v>423</v>
      </c>
      <c r="D253" s="2">
        <v>70</v>
      </c>
      <c r="E253" s="2">
        <v>12</v>
      </c>
      <c r="F253" s="2"/>
      <c r="G253" s="2">
        <v>1</v>
      </c>
      <c r="H253" s="15">
        <f t="shared" si="8"/>
        <v>353.14666666666665</v>
      </c>
    </row>
    <row r="254" spans="3:8">
      <c r="C254" s="2" t="s">
        <v>424</v>
      </c>
      <c r="D254" s="2">
        <v>50</v>
      </c>
      <c r="E254" s="2">
        <v>25</v>
      </c>
      <c r="F254" s="2"/>
      <c r="G254" s="2">
        <v>1</v>
      </c>
      <c r="H254" s="15">
        <f t="shared" si="8"/>
        <v>332.91666666666663</v>
      </c>
    </row>
    <row r="255" spans="3:8">
      <c r="C255" s="2" t="s">
        <v>425</v>
      </c>
      <c r="D255" s="2">
        <v>35</v>
      </c>
      <c r="E255" s="2">
        <v>15</v>
      </c>
      <c r="F255" s="2"/>
      <c r="G255" s="2">
        <v>1</v>
      </c>
      <c r="H255" s="15">
        <f t="shared" si="8"/>
        <v>245.55555555555551</v>
      </c>
    </row>
    <row r="256" spans="3:8">
      <c r="C256" s="2" t="s">
        <v>426</v>
      </c>
      <c r="D256" s="2">
        <v>70</v>
      </c>
      <c r="E256" s="2">
        <v>20</v>
      </c>
      <c r="F256" s="2"/>
      <c r="G256" s="2">
        <v>1</v>
      </c>
      <c r="H256" s="15">
        <f t="shared" si="8"/>
        <v>373.99999999999994</v>
      </c>
    </row>
    <row r="257" spans="3:8">
      <c r="C257" s="2" t="s">
        <v>427</v>
      </c>
      <c r="D257" s="2">
        <v>60</v>
      </c>
      <c r="E257" s="2">
        <v>17</v>
      </c>
      <c r="F257" s="2"/>
      <c r="G257" s="2">
        <v>1</v>
      </c>
      <c r="H257" s="15">
        <f t="shared" si="8"/>
        <v>338.88555555555553</v>
      </c>
    </row>
    <row r="258" spans="3:8">
      <c r="C258" s="2" t="s">
        <v>428</v>
      </c>
      <c r="D258" s="2">
        <v>43</v>
      </c>
      <c r="E258" s="2">
        <v>13</v>
      </c>
      <c r="F258" s="2"/>
      <c r="G258" s="2">
        <v>1</v>
      </c>
      <c r="H258" s="15">
        <f t="shared" si="8"/>
        <v>268.67555555555555</v>
      </c>
    </row>
    <row r="259" spans="3:8">
      <c r="C259" s="2" t="s">
        <v>429</v>
      </c>
      <c r="D259" s="2">
        <v>50</v>
      </c>
      <c r="E259" s="2">
        <v>13</v>
      </c>
      <c r="F259" s="2"/>
      <c r="G259" s="2">
        <v>1</v>
      </c>
      <c r="H259" s="15">
        <f t="shared" si="8"/>
        <v>293.92999999999995</v>
      </c>
    </row>
    <row r="260" spans="3:8">
      <c r="C260" s="2" t="s">
        <v>430</v>
      </c>
      <c r="D260" s="2">
        <v>48</v>
      </c>
      <c r="E260" s="2">
        <v>18</v>
      </c>
      <c r="F260" s="2"/>
      <c r="G260" s="2">
        <v>1</v>
      </c>
      <c r="H260" s="15">
        <f t="shared" si="8"/>
        <v>304.18666666666661</v>
      </c>
    </row>
    <row r="261" spans="3:8">
      <c r="C261" s="2" t="s">
        <v>431</v>
      </c>
      <c r="D261" s="2">
        <v>100</v>
      </c>
      <c r="E261" s="2">
        <v>30</v>
      </c>
      <c r="F261" s="2"/>
      <c r="G261" s="2">
        <v>1</v>
      </c>
      <c r="H261" s="15">
        <f t="shared" si="8"/>
        <v>441.99999999999994</v>
      </c>
    </row>
    <row r="262" spans="3:8">
      <c r="C262" s="2" t="s">
        <v>432</v>
      </c>
      <c r="D262" s="2">
        <v>20</v>
      </c>
      <c r="E262" s="2">
        <v>5</v>
      </c>
      <c r="F262" s="2"/>
      <c r="G262" s="2">
        <v>1</v>
      </c>
      <c r="H262" s="15">
        <f t="shared" si="8"/>
        <v>204</v>
      </c>
    </row>
    <row r="263" spans="3:8">
      <c r="C263" s="2" t="s">
        <v>433</v>
      </c>
      <c r="D263" s="2">
        <v>47</v>
      </c>
      <c r="E263" s="2">
        <v>17</v>
      </c>
      <c r="F263" s="2"/>
      <c r="G263" s="2">
        <v>1</v>
      </c>
      <c r="H263" s="15">
        <f t="shared" si="8"/>
        <v>297.38666666666666</v>
      </c>
    </row>
    <row r="264" spans="3:8">
      <c r="C264" s="2" t="s">
        <v>434</v>
      </c>
      <c r="D264" s="2">
        <v>70</v>
      </c>
      <c r="E264" s="2">
        <v>20</v>
      </c>
      <c r="F264" s="2"/>
      <c r="G264" s="2">
        <v>1</v>
      </c>
      <c r="H264" s="15">
        <f t="shared" si="8"/>
        <v>373.99999999999994</v>
      </c>
    </row>
    <row r="265" spans="3:8">
      <c r="C265" s="2" t="s">
        <v>435</v>
      </c>
      <c r="D265" s="2">
        <v>70</v>
      </c>
      <c r="E265" s="2">
        <v>20</v>
      </c>
      <c r="F265" s="2"/>
      <c r="G265" s="2">
        <v>1</v>
      </c>
      <c r="H265" s="15">
        <f t="shared" si="8"/>
        <v>373.99999999999994</v>
      </c>
    </row>
    <row r="266" spans="3:8">
      <c r="C266" s="2" t="s">
        <v>436</v>
      </c>
      <c r="D266" s="2">
        <v>60</v>
      </c>
      <c r="E266" s="2">
        <v>23</v>
      </c>
      <c r="F266" s="2"/>
      <c r="G266" s="2">
        <v>1</v>
      </c>
      <c r="H266" s="15">
        <f t="shared" si="8"/>
        <v>355.88555555555553</v>
      </c>
    </row>
    <row r="267" spans="3:8">
      <c r="C267" s="2" t="s">
        <v>437</v>
      </c>
      <c r="D267" s="2">
        <v>40</v>
      </c>
      <c r="E267" s="2">
        <v>15</v>
      </c>
      <c r="F267" s="2"/>
      <c r="G267" s="2">
        <v>1</v>
      </c>
      <c r="H267" s="15">
        <f t="shared" si="8"/>
        <v>264.91666666666663</v>
      </c>
    </row>
    <row r="268" spans="3:8">
      <c r="C268" s="2" t="s">
        <v>438</v>
      </c>
      <c r="D268" s="2">
        <v>55</v>
      </c>
      <c r="E268" s="2">
        <v>12</v>
      </c>
      <c r="F268" s="2"/>
      <c r="G268" s="2">
        <v>1</v>
      </c>
      <c r="H268" s="15">
        <f t="shared" si="8"/>
        <v>307.52999999999997</v>
      </c>
    </row>
    <row r="269" spans="3:8">
      <c r="C269" s="2" t="s">
        <v>439</v>
      </c>
      <c r="D269" s="2">
        <v>98</v>
      </c>
      <c r="E269" s="2">
        <v>28</v>
      </c>
      <c r="F269" s="2"/>
      <c r="G269" s="2">
        <v>1</v>
      </c>
      <c r="H269" s="15">
        <f t="shared" si="8"/>
        <v>437.91999999999996</v>
      </c>
    </row>
    <row r="270" spans="3:8">
      <c r="C270" s="2" t="s">
        <v>440</v>
      </c>
      <c r="D270" s="2">
        <v>90</v>
      </c>
      <c r="E270" s="2">
        <v>17</v>
      </c>
      <c r="F270" s="2"/>
      <c r="G270" s="2">
        <v>1</v>
      </c>
      <c r="H270" s="15">
        <f t="shared" si="8"/>
        <v>410.28555555555556</v>
      </c>
    </row>
    <row r="271" spans="3:8">
      <c r="C271" s="2" t="s">
        <v>441</v>
      </c>
      <c r="D271" s="2">
        <v>30</v>
      </c>
      <c r="E271" s="2">
        <v>10</v>
      </c>
      <c r="F271" s="2"/>
      <c r="G271" s="2">
        <v>1</v>
      </c>
      <c r="H271" s="15">
        <f t="shared" ref="H271:H343" si="9">IF(D271*E271=0,0,(IF((D271+E271)&lt;=40,204,(IF((D271+E271)&lt;=130,(5.1-1.7*(D271+E271-40)/(130-40))*(D271+E271),(IF((D271+E271)&gt;=250,(D271+E271)*3,(3.4-0.4*((D271+E271)-130)/(250-130))*(D271+E271))))))))*G271</f>
        <v>204</v>
      </c>
    </row>
    <row r="272" spans="3:8">
      <c r="C272" s="2" t="s">
        <v>442</v>
      </c>
      <c r="D272" s="2">
        <v>35</v>
      </c>
      <c r="E272" s="2">
        <v>20</v>
      </c>
      <c r="F272" s="2"/>
      <c r="G272" s="2">
        <v>1</v>
      </c>
      <c r="H272" s="15">
        <f t="shared" si="9"/>
        <v>264.91666666666663</v>
      </c>
    </row>
    <row r="273" spans="1:8">
      <c r="C273" s="2" t="s">
        <v>443</v>
      </c>
      <c r="D273" s="2">
        <v>30</v>
      </c>
      <c r="E273" s="2">
        <v>25</v>
      </c>
      <c r="F273" s="2"/>
      <c r="G273" s="2">
        <v>1</v>
      </c>
      <c r="H273" s="15">
        <f t="shared" si="9"/>
        <v>264.91666666666663</v>
      </c>
    </row>
    <row r="274" spans="1:8">
      <c r="C274" s="2" t="s">
        <v>444</v>
      </c>
      <c r="D274" s="2">
        <v>105</v>
      </c>
      <c r="E274" s="2">
        <v>15</v>
      </c>
      <c r="F274" s="2"/>
      <c r="G274" s="2">
        <v>1</v>
      </c>
      <c r="H274" s="15">
        <f t="shared" si="9"/>
        <v>430.66666666666663</v>
      </c>
    </row>
    <row r="275" spans="1:8">
      <c r="C275" s="2" t="s">
        <v>445</v>
      </c>
      <c r="D275" s="2">
        <v>70</v>
      </c>
      <c r="E275" s="2">
        <v>25</v>
      </c>
      <c r="F275" s="2"/>
      <c r="G275" s="2">
        <v>1</v>
      </c>
      <c r="H275" s="15">
        <f t="shared" si="9"/>
        <v>385.80555555555554</v>
      </c>
    </row>
    <row r="276" spans="1:8">
      <c r="A276" t="s">
        <v>577</v>
      </c>
      <c r="C276" s="2" t="s">
        <v>576</v>
      </c>
      <c r="D276" s="2">
        <v>35</v>
      </c>
      <c r="E276" s="2">
        <v>11</v>
      </c>
      <c r="F276" s="2"/>
      <c r="G276" s="2">
        <v>1</v>
      </c>
      <c r="H276" s="15">
        <f t="shared" ref="H276" si="10">IF(D276*E276=0,0,(IF((D276+E276)&lt;=40,204,(IF((D276+E276)&lt;=130,(5.1-1.7*(D276+E276-40)/(130-40))*(D276+E276),(IF((D276+E276)&gt;=250,(D276+E276)*3,(3.4-0.4*((D276+E276)-130)/(250-130))*(D276+E276))))))))*G276</f>
        <v>229.38666666666666</v>
      </c>
    </row>
    <row r="277" spans="1:8">
      <c r="A277" t="s">
        <v>577</v>
      </c>
      <c r="C277" s="2" t="s">
        <v>579</v>
      </c>
      <c r="D277" s="2">
        <v>60</v>
      </c>
      <c r="E277" s="2">
        <v>20</v>
      </c>
      <c r="F277" s="2"/>
      <c r="G277" s="2">
        <v>1</v>
      </c>
      <c r="H277" s="15">
        <f t="shared" ref="H277" si="11">IF(D277*E277=0,0,(IF((D277+E277)&lt;=40,204,(IF((D277+E277)&lt;=130,(5.1-1.7*(D277+E277-40)/(130-40))*(D277+E277),(IF((D277+E277)&gt;=250,(D277+E277)*3,(3.4-0.4*((D277+E277)-130)/(250-130))*(D277+E277))))))))*G277</f>
        <v>347.55555555555554</v>
      </c>
    </row>
    <row r="278" spans="1:8">
      <c r="A278" t="s">
        <v>577</v>
      </c>
      <c r="C278" s="2" t="s">
        <v>580</v>
      </c>
      <c r="D278" s="2">
        <v>40</v>
      </c>
      <c r="E278" s="2">
        <v>15</v>
      </c>
      <c r="F278" s="2"/>
      <c r="G278" s="2">
        <v>1</v>
      </c>
      <c r="H278" s="15">
        <f t="shared" ref="H278" si="12">IF(D278*E278=0,0,(IF((D278+E278)&lt;=40,204,(IF((D278+E278)&lt;=130,(5.1-1.7*(D278+E278-40)/(130-40))*(D278+E278),(IF((D278+E278)&gt;=250,(D278+E278)*3,(3.4-0.4*((D278+E278)-130)/(250-130))*(D278+E278))))))))*G278</f>
        <v>264.91666666666663</v>
      </c>
    </row>
    <row r="279" spans="1:8">
      <c r="C279" s="2"/>
      <c r="D279" s="2"/>
      <c r="E279" s="2"/>
      <c r="F279" s="2"/>
      <c r="G279" s="2"/>
      <c r="H279" s="15">
        <f t="shared" si="9"/>
        <v>0</v>
      </c>
    </row>
    <row r="280" spans="1:8">
      <c r="C280" s="2"/>
      <c r="D280" s="2"/>
      <c r="E280" s="2"/>
      <c r="F280" s="2"/>
      <c r="G280" s="2"/>
      <c r="H280" s="15">
        <f t="shared" si="9"/>
        <v>0</v>
      </c>
    </row>
    <row r="281" spans="1:8">
      <c r="C281" s="2"/>
      <c r="D281" s="2"/>
      <c r="E281" s="2"/>
      <c r="F281" s="2"/>
      <c r="G281" s="2"/>
      <c r="H281" s="15">
        <f t="shared" si="9"/>
        <v>0</v>
      </c>
    </row>
    <row r="282" spans="1:8">
      <c r="G282" s="2"/>
      <c r="H282" s="15">
        <f t="shared" si="9"/>
        <v>0</v>
      </c>
    </row>
    <row r="283" spans="1:8">
      <c r="D283" t="s">
        <v>490</v>
      </c>
      <c r="E283" t="s">
        <v>489</v>
      </c>
      <c r="F283" t="s">
        <v>491</v>
      </c>
      <c r="G283" s="2"/>
      <c r="H283" s="15" t="e">
        <f t="shared" si="9"/>
        <v>#VALUE!</v>
      </c>
    </row>
    <row r="284" spans="1:8">
      <c r="C284" s="2" t="s">
        <v>217</v>
      </c>
      <c r="D284" s="2">
        <v>110</v>
      </c>
      <c r="E284" s="2">
        <v>95</v>
      </c>
      <c r="F284" s="2">
        <v>100</v>
      </c>
      <c r="G284" s="2">
        <v>1.3</v>
      </c>
      <c r="H284" s="15">
        <f t="shared" si="9"/>
        <v>839.47500000000002</v>
      </c>
    </row>
    <row r="285" spans="1:8">
      <c r="C285" s="2" t="s">
        <v>218</v>
      </c>
      <c r="D285" s="2">
        <v>95</v>
      </c>
      <c r="E285" s="2">
        <v>75</v>
      </c>
      <c r="F285" s="2">
        <v>85</v>
      </c>
      <c r="G285" s="2">
        <v>1.3</v>
      </c>
      <c r="H285" s="15">
        <f t="shared" si="9"/>
        <v>721.93333333333339</v>
      </c>
    </row>
    <row r="286" spans="1:8">
      <c r="C286" s="2" t="s">
        <v>219</v>
      </c>
      <c r="D286" s="2">
        <v>125</v>
      </c>
      <c r="E286" s="2">
        <v>155</v>
      </c>
      <c r="F286" s="2">
        <v>110</v>
      </c>
      <c r="G286" s="2">
        <v>1.3</v>
      </c>
      <c r="H286" s="15">
        <f t="shared" si="9"/>
        <v>1092</v>
      </c>
    </row>
    <row r="287" spans="1:8">
      <c r="C287" s="2" t="s">
        <v>220</v>
      </c>
      <c r="D287" s="2">
        <v>215</v>
      </c>
      <c r="E287" s="2">
        <v>150</v>
      </c>
      <c r="F287" s="2">
        <v>200</v>
      </c>
      <c r="G287" s="2">
        <v>1.3</v>
      </c>
      <c r="H287" s="15">
        <f t="shared" si="9"/>
        <v>1423.5</v>
      </c>
    </row>
    <row r="288" spans="1:8">
      <c r="C288" s="2" t="s">
        <v>221</v>
      </c>
      <c r="D288" s="2">
        <v>155</v>
      </c>
      <c r="E288" s="2">
        <v>100</v>
      </c>
      <c r="F288" s="2">
        <v>140</v>
      </c>
      <c r="G288" s="2">
        <v>1.3</v>
      </c>
      <c r="H288" s="15">
        <f t="shared" si="9"/>
        <v>994.5</v>
      </c>
    </row>
    <row r="289" spans="3:8">
      <c r="C289" s="2" t="s">
        <v>222</v>
      </c>
      <c r="D289" s="2">
        <v>150</v>
      </c>
      <c r="E289" s="2">
        <v>135</v>
      </c>
      <c r="F289" s="2">
        <v>130</v>
      </c>
      <c r="G289" s="2">
        <v>1.3</v>
      </c>
      <c r="H289" s="15">
        <f t="shared" si="9"/>
        <v>1111.5</v>
      </c>
    </row>
    <row r="290" spans="3:8">
      <c r="C290" s="2" t="s">
        <v>223</v>
      </c>
      <c r="D290" s="2">
        <v>120</v>
      </c>
      <c r="E290" s="2">
        <v>100</v>
      </c>
      <c r="F290" s="2">
        <v>100</v>
      </c>
      <c r="G290" s="2">
        <v>1.3</v>
      </c>
      <c r="H290" s="15">
        <f t="shared" si="9"/>
        <v>886.6</v>
      </c>
    </row>
    <row r="291" spans="3:8">
      <c r="C291" s="2" t="s">
        <v>224</v>
      </c>
      <c r="D291" s="2">
        <v>105</v>
      </c>
      <c r="E291" s="2">
        <v>105</v>
      </c>
      <c r="F291" s="2">
        <v>90</v>
      </c>
      <c r="G291" s="2">
        <v>1.3</v>
      </c>
      <c r="H291" s="15">
        <f t="shared" si="9"/>
        <v>855.4</v>
      </c>
    </row>
    <row r="292" spans="3:8">
      <c r="C292" s="2" t="s">
        <v>225</v>
      </c>
      <c r="D292" s="2">
        <v>90</v>
      </c>
      <c r="E292" s="2">
        <v>90</v>
      </c>
      <c r="F292" s="2">
        <v>75</v>
      </c>
      <c r="G292" s="2">
        <v>1.3</v>
      </c>
      <c r="H292" s="15">
        <f t="shared" si="9"/>
        <v>756.6</v>
      </c>
    </row>
    <row r="293" spans="3:8">
      <c r="C293" s="2" t="s">
        <v>226</v>
      </c>
      <c r="D293" s="2">
        <v>90</v>
      </c>
      <c r="E293" s="2">
        <v>80</v>
      </c>
      <c r="F293" s="2">
        <v>75</v>
      </c>
      <c r="G293" s="2">
        <v>1.3</v>
      </c>
      <c r="H293" s="15">
        <f t="shared" si="9"/>
        <v>721.93333333333339</v>
      </c>
    </row>
    <row r="294" spans="3:8">
      <c r="C294" s="2" t="s">
        <v>227</v>
      </c>
      <c r="D294" s="2">
        <v>75</v>
      </c>
      <c r="E294" s="2">
        <v>65</v>
      </c>
      <c r="F294" s="2">
        <v>60</v>
      </c>
      <c r="G294" s="2">
        <v>1.3</v>
      </c>
      <c r="H294" s="15">
        <f t="shared" si="9"/>
        <v>612.73333333333335</v>
      </c>
    </row>
    <row r="295" spans="3:8">
      <c r="C295" s="2" t="s">
        <v>228</v>
      </c>
      <c r="D295" s="2">
        <v>155</v>
      </c>
      <c r="E295" s="2">
        <v>140</v>
      </c>
      <c r="F295" s="2">
        <v>135</v>
      </c>
      <c r="G295" s="2">
        <v>1.3</v>
      </c>
      <c r="H295" s="15">
        <f t="shared" si="9"/>
        <v>1150.5</v>
      </c>
    </row>
    <row r="296" spans="3:8">
      <c r="C296" s="2" t="s">
        <v>492</v>
      </c>
      <c r="D296" s="2">
        <v>150</v>
      </c>
      <c r="E296" s="2">
        <v>140</v>
      </c>
      <c r="F296" s="2">
        <v>135</v>
      </c>
      <c r="G296" s="2">
        <v>1.3</v>
      </c>
      <c r="H296" s="15">
        <f t="shared" si="9"/>
        <v>1131</v>
      </c>
    </row>
    <row r="297" spans="3:8">
      <c r="C297" s="2" t="s">
        <v>493</v>
      </c>
      <c r="D297" s="2">
        <v>245</v>
      </c>
      <c r="E297" s="2">
        <v>175</v>
      </c>
      <c r="F297" s="2">
        <v>230</v>
      </c>
      <c r="G297" s="2">
        <v>1.3</v>
      </c>
      <c r="H297" s="15">
        <f t="shared" ref="H297" si="13">IF(D297*E297=0,0,(IF((D297+E297)&lt;=40,204,(IF((D297+E297)&lt;=130,(5.1-1.7*(D297+E297-40)/(130-40))*(D297+E297),(IF((D297+E297)&gt;=250,(D297+E297)*3,(3.4-0.4*((D297+E297)-130)/(250-130))*(D297+E297))))))))*G297</f>
        <v>1638</v>
      </c>
    </row>
    <row r="298" spans="3:8">
      <c r="C298" s="2" t="s">
        <v>229</v>
      </c>
      <c r="D298" s="2">
        <v>215</v>
      </c>
      <c r="E298" s="2">
        <v>160</v>
      </c>
      <c r="F298" s="2">
        <v>205</v>
      </c>
      <c r="G298" s="2">
        <v>1.3</v>
      </c>
      <c r="H298" s="15">
        <f t="shared" si="9"/>
        <v>1462.5</v>
      </c>
    </row>
    <row r="299" spans="3:8">
      <c r="C299" s="2" t="s">
        <v>230</v>
      </c>
      <c r="D299" s="2">
        <v>140</v>
      </c>
      <c r="E299" s="2">
        <v>120</v>
      </c>
      <c r="F299" s="2">
        <v>125</v>
      </c>
      <c r="G299" s="2">
        <v>1.3</v>
      </c>
      <c r="H299" s="15">
        <f t="shared" si="9"/>
        <v>1014</v>
      </c>
    </row>
    <row r="300" spans="3:8">
      <c r="C300" s="2" t="s">
        <v>231</v>
      </c>
      <c r="D300" s="2">
        <v>125</v>
      </c>
      <c r="E300" s="2">
        <v>100</v>
      </c>
      <c r="F300" s="2">
        <v>112</v>
      </c>
      <c r="G300" s="2">
        <v>1.3</v>
      </c>
      <c r="H300" s="15">
        <f t="shared" si="9"/>
        <v>901.87499999999989</v>
      </c>
    </row>
    <row r="301" spans="3:8">
      <c r="C301" s="2" t="s">
        <v>232</v>
      </c>
      <c r="D301" s="2">
        <v>85</v>
      </c>
      <c r="E301" s="2">
        <v>80</v>
      </c>
      <c r="F301" s="2">
        <v>70</v>
      </c>
      <c r="G301" s="2">
        <v>1.3</v>
      </c>
      <c r="H301" s="15">
        <f t="shared" si="9"/>
        <v>704.27499999999998</v>
      </c>
    </row>
    <row r="302" spans="3:8">
      <c r="C302" s="2" t="s">
        <v>233</v>
      </c>
      <c r="D302" s="2">
        <v>65</v>
      </c>
      <c r="E302" s="2">
        <v>60</v>
      </c>
      <c r="F302" s="2">
        <v>55</v>
      </c>
      <c r="G302" s="2">
        <v>1.3</v>
      </c>
      <c r="H302" s="15">
        <f t="shared" si="9"/>
        <v>567.84722222222217</v>
      </c>
    </row>
    <row r="303" spans="3:8">
      <c r="C303" s="2" t="s">
        <v>234</v>
      </c>
      <c r="D303" s="2">
        <v>70</v>
      </c>
      <c r="E303" s="2">
        <v>50</v>
      </c>
      <c r="F303" s="2">
        <v>60</v>
      </c>
      <c r="G303" s="2">
        <v>1.3</v>
      </c>
      <c r="H303" s="15">
        <f t="shared" si="9"/>
        <v>559.86666666666667</v>
      </c>
    </row>
    <row r="304" spans="3:8">
      <c r="C304" s="2" t="s">
        <v>235</v>
      </c>
      <c r="D304" s="2">
        <v>170</v>
      </c>
      <c r="E304" s="2">
        <v>90</v>
      </c>
      <c r="F304" s="2">
        <v>158</v>
      </c>
      <c r="G304" s="2">
        <v>1.3</v>
      </c>
      <c r="H304" s="15">
        <f t="shared" si="9"/>
        <v>1014</v>
      </c>
    </row>
    <row r="305" spans="3:8">
      <c r="C305" s="2" t="s">
        <v>236</v>
      </c>
      <c r="D305" s="2">
        <v>105</v>
      </c>
      <c r="E305" s="2">
        <v>70</v>
      </c>
      <c r="F305" s="2">
        <v>85</v>
      </c>
      <c r="G305" s="2">
        <v>1.3</v>
      </c>
      <c r="H305" s="15">
        <f t="shared" si="9"/>
        <v>739.375</v>
      </c>
    </row>
    <row r="306" spans="3:8">
      <c r="C306" s="2" t="s">
        <v>237</v>
      </c>
      <c r="D306" s="2">
        <v>90</v>
      </c>
      <c r="E306" s="2">
        <v>50</v>
      </c>
      <c r="F306" s="2">
        <v>78</v>
      </c>
      <c r="G306" s="2">
        <v>1.3</v>
      </c>
      <c r="H306" s="15">
        <f t="shared" si="9"/>
        <v>612.73333333333335</v>
      </c>
    </row>
    <row r="307" spans="3:8">
      <c r="C307" s="2" t="s">
        <v>238</v>
      </c>
      <c r="D307" s="2">
        <v>80</v>
      </c>
      <c r="E307" s="2">
        <v>50</v>
      </c>
      <c r="F307" s="2">
        <v>68</v>
      </c>
      <c r="G307" s="2">
        <v>1.3</v>
      </c>
      <c r="H307" s="15">
        <f t="shared" si="9"/>
        <v>574.59999999999991</v>
      </c>
    </row>
    <row r="308" spans="3:8">
      <c r="C308" s="2" t="s">
        <v>239</v>
      </c>
      <c r="D308" s="2">
        <v>135</v>
      </c>
      <c r="E308" s="2">
        <v>100</v>
      </c>
      <c r="F308" s="2">
        <v>122</v>
      </c>
      <c r="G308" s="2">
        <v>1.3</v>
      </c>
      <c r="H308" s="15">
        <f t="shared" si="9"/>
        <v>931.77499999999998</v>
      </c>
    </row>
    <row r="309" spans="3:8">
      <c r="C309" s="2" t="s">
        <v>240</v>
      </c>
      <c r="D309" s="2">
        <v>120</v>
      </c>
      <c r="E309" s="2">
        <v>100</v>
      </c>
      <c r="F309" s="2">
        <v>110</v>
      </c>
      <c r="G309" s="2">
        <v>1.3</v>
      </c>
      <c r="H309" s="15">
        <f t="shared" si="9"/>
        <v>886.6</v>
      </c>
    </row>
    <row r="310" spans="3:8">
      <c r="C310" s="2" t="s">
        <v>241</v>
      </c>
      <c r="D310" s="2">
        <v>75</v>
      </c>
      <c r="E310" s="2">
        <v>30</v>
      </c>
      <c r="F310" s="2">
        <v>60</v>
      </c>
      <c r="G310" s="2">
        <v>1.3</v>
      </c>
      <c r="H310" s="15">
        <f t="shared" si="9"/>
        <v>528.55833333333328</v>
      </c>
    </row>
    <row r="311" spans="3:8">
      <c r="C311" s="2" t="s">
        <v>242</v>
      </c>
      <c r="D311" s="2">
        <v>65</v>
      </c>
      <c r="E311" s="2">
        <v>55</v>
      </c>
      <c r="F311" s="2">
        <v>50</v>
      </c>
      <c r="G311" s="2">
        <v>1.3</v>
      </c>
      <c r="H311" s="15">
        <f t="shared" si="9"/>
        <v>559.86666666666667</v>
      </c>
    </row>
    <row r="312" spans="3:8">
      <c r="C312" s="2" t="s">
        <v>243</v>
      </c>
      <c r="D312" s="2">
        <v>70</v>
      </c>
      <c r="E312" s="2">
        <v>60</v>
      </c>
      <c r="F312" s="2">
        <v>58</v>
      </c>
      <c r="G312" s="2">
        <v>1.3</v>
      </c>
      <c r="H312" s="15">
        <f t="shared" si="9"/>
        <v>574.59999999999991</v>
      </c>
    </row>
    <row r="313" spans="3:8">
      <c r="C313" s="2" t="s">
        <v>244</v>
      </c>
      <c r="D313" s="2">
        <v>65</v>
      </c>
      <c r="E313" s="2">
        <v>45</v>
      </c>
      <c r="F313" s="2">
        <v>55</v>
      </c>
      <c r="G313" s="2">
        <v>1.3</v>
      </c>
      <c r="H313" s="15">
        <f t="shared" si="9"/>
        <v>540.22222222222217</v>
      </c>
    </row>
    <row r="314" spans="3:8">
      <c r="C314" s="2" t="s">
        <v>446</v>
      </c>
      <c r="D314" s="2">
        <v>190</v>
      </c>
      <c r="E314" s="2">
        <v>145</v>
      </c>
      <c r="F314" s="2">
        <v>175</v>
      </c>
      <c r="G314" s="2">
        <v>1.3</v>
      </c>
      <c r="H314" s="15">
        <f t="shared" si="9"/>
        <v>1306.5</v>
      </c>
    </row>
    <row r="315" spans="3:8">
      <c r="C315" s="2" t="s">
        <v>447</v>
      </c>
      <c r="D315" s="2">
        <v>130</v>
      </c>
      <c r="E315" s="2">
        <v>120</v>
      </c>
      <c r="F315" s="2">
        <v>118</v>
      </c>
      <c r="G315" s="2">
        <v>1.3</v>
      </c>
      <c r="H315" s="15">
        <f t="shared" si="9"/>
        <v>975</v>
      </c>
    </row>
    <row r="316" spans="3:8">
      <c r="C316" s="2" t="s">
        <v>548</v>
      </c>
      <c r="D316" s="2">
        <v>155</v>
      </c>
      <c r="E316" s="2">
        <v>125</v>
      </c>
      <c r="F316" s="2">
        <v>140</v>
      </c>
      <c r="G316" s="2">
        <v>1.3</v>
      </c>
      <c r="H316" s="15">
        <f t="shared" ref="H316:H317" si="14">IF(D316*E316=0,0,(IF((D316+E316)&lt;=40,204,(IF((D316+E316)&lt;=130,(5.1-1.7*(D316+E316-40)/(130-40))*(D316+E316),(IF((D316+E316)&gt;=250,(D316+E316)*3,(3.4-0.4*((D316+E316)-130)/(250-130))*(D316+E316))))))))*G316</f>
        <v>1092</v>
      </c>
    </row>
    <row r="317" spans="3:8">
      <c r="C317" s="2" t="s">
        <v>549</v>
      </c>
      <c r="D317" s="2">
        <v>120</v>
      </c>
      <c r="E317" s="2">
        <v>110</v>
      </c>
      <c r="F317" s="2">
        <v>100</v>
      </c>
      <c r="G317" s="2">
        <v>1.3</v>
      </c>
      <c r="H317" s="15">
        <f t="shared" si="14"/>
        <v>916.93333333333328</v>
      </c>
    </row>
    <row r="318" spans="3:8">
      <c r="C318" s="2" t="s">
        <v>566</v>
      </c>
      <c r="D318" s="2">
        <v>30</v>
      </c>
      <c r="E318" s="2">
        <v>45</v>
      </c>
      <c r="F318" s="2" t="s">
        <v>567</v>
      </c>
      <c r="G318" s="2">
        <v>1.3</v>
      </c>
      <c r="H318" s="15">
        <f t="shared" ref="H318" si="15">IF(D318*E318=0,0,(IF((D318+E318)&lt;=40,204,(IF((D318+E318)&lt;=130,(5.1-1.7*(D318+E318-40)/(130-40))*(D318+E318),(IF((D318+E318)&gt;=250,(D318+E318)*3,(3.4-0.4*((D318+E318)-130)/(250-130))*(D318+E318))))))))*G318</f>
        <v>432.79166666666663</v>
      </c>
    </row>
    <row r="319" spans="3:8">
      <c r="C319" s="2"/>
      <c r="D319" s="2"/>
      <c r="E319" s="2"/>
      <c r="F319" s="2"/>
      <c r="G319" s="2">
        <v>1.3</v>
      </c>
      <c r="H319" s="15">
        <f t="shared" si="9"/>
        <v>0</v>
      </c>
    </row>
    <row r="320" spans="3:8">
      <c r="C320" s="2"/>
      <c r="D320" s="2"/>
      <c r="E320" s="2"/>
      <c r="F320" s="2"/>
      <c r="G320" s="2"/>
      <c r="H320" s="15">
        <f t="shared" si="9"/>
        <v>0</v>
      </c>
    </row>
    <row r="321" spans="3:8">
      <c r="C321" s="2"/>
      <c r="D321" s="2"/>
      <c r="E321" s="2"/>
      <c r="F321" s="2"/>
      <c r="G321" s="2"/>
      <c r="H321" s="15">
        <f t="shared" si="9"/>
        <v>0</v>
      </c>
    </row>
    <row r="322" spans="3:8">
      <c r="G322" s="2"/>
      <c r="H322" s="15">
        <f t="shared" si="9"/>
        <v>0</v>
      </c>
    </row>
    <row r="323" spans="3:8">
      <c r="F323" t="s">
        <v>508</v>
      </c>
      <c r="G323" s="2"/>
      <c r="H323" s="15">
        <f t="shared" si="9"/>
        <v>0</v>
      </c>
    </row>
    <row r="324" spans="3:8">
      <c r="C324" s="2" t="s">
        <v>245</v>
      </c>
      <c r="D324" s="2">
        <v>50</v>
      </c>
      <c r="E324" s="2">
        <v>35</v>
      </c>
      <c r="F324" s="2" t="s">
        <v>494</v>
      </c>
      <c r="G324" s="2">
        <v>1.3</v>
      </c>
      <c r="H324" s="15">
        <f t="shared" si="9"/>
        <v>469.625</v>
      </c>
    </row>
    <row r="325" spans="3:8">
      <c r="C325" s="2" t="s">
        <v>246</v>
      </c>
      <c r="D325" s="2">
        <v>50</v>
      </c>
      <c r="E325" s="2">
        <v>50</v>
      </c>
      <c r="F325" s="2" t="s">
        <v>495</v>
      </c>
      <c r="G325" s="2">
        <v>1.3</v>
      </c>
      <c r="H325" s="15">
        <f t="shared" si="9"/>
        <v>515.66666666666663</v>
      </c>
    </row>
    <row r="326" spans="3:8">
      <c r="C326" s="2" t="s">
        <v>247</v>
      </c>
      <c r="D326" s="2">
        <v>35</v>
      </c>
      <c r="E326" s="2">
        <v>35</v>
      </c>
      <c r="F326" s="2" t="s">
        <v>496</v>
      </c>
      <c r="G326" s="2">
        <v>1.3</v>
      </c>
      <c r="H326" s="15">
        <f t="shared" si="9"/>
        <v>412.5333333333333</v>
      </c>
    </row>
    <row r="327" spans="3:8">
      <c r="C327" s="2" t="s">
        <v>248</v>
      </c>
      <c r="D327" s="2">
        <v>40</v>
      </c>
      <c r="E327" s="2">
        <v>55</v>
      </c>
      <c r="F327" s="2" t="s">
        <v>497</v>
      </c>
      <c r="G327" s="2">
        <v>1.3</v>
      </c>
      <c r="H327" s="15">
        <f t="shared" si="9"/>
        <v>501.54722222222222</v>
      </c>
    </row>
    <row r="328" spans="3:8">
      <c r="C328" s="2" t="s">
        <v>249</v>
      </c>
      <c r="D328" s="2">
        <v>55</v>
      </c>
      <c r="E328" s="2">
        <v>30</v>
      </c>
      <c r="F328" s="2" t="s">
        <v>498</v>
      </c>
      <c r="G328" s="2">
        <v>1.3</v>
      </c>
      <c r="H328" s="15">
        <f t="shared" si="9"/>
        <v>469.625</v>
      </c>
    </row>
    <row r="329" spans="3:8">
      <c r="C329" s="2" t="s">
        <v>250</v>
      </c>
      <c r="D329" s="2">
        <v>55</v>
      </c>
      <c r="E329" s="2">
        <v>45</v>
      </c>
      <c r="F329" s="2" t="s">
        <v>565</v>
      </c>
      <c r="G329" s="2">
        <v>1.3</v>
      </c>
      <c r="H329" s="15">
        <f t="shared" si="9"/>
        <v>515.66666666666663</v>
      </c>
    </row>
    <row r="330" spans="3:8">
      <c r="C330" s="2" t="s">
        <v>251</v>
      </c>
      <c r="D330" s="2">
        <v>55</v>
      </c>
      <c r="E330" s="2">
        <v>50</v>
      </c>
      <c r="F330" s="2" t="s">
        <v>499</v>
      </c>
      <c r="G330" s="2">
        <v>1.3</v>
      </c>
      <c r="H330" s="15">
        <f t="shared" si="9"/>
        <v>528.55833333333328</v>
      </c>
    </row>
    <row r="331" spans="3:8">
      <c r="C331" s="2" t="s">
        <v>252</v>
      </c>
      <c r="D331" s="2">
        <v>40</v>
      </c>
      <c r="E331" s="2">
        <v>40</v>
      </c>
      <c r="F331" s="2" t="s">
        <v>496</v>
      </c>
      <c r="G331" s="2">
        <v>1.3</v>
      </c>
      <c r="H331" s="15">
        <f t="shared" si="9"/>
        <v>451.82222222222219</v>
      </c>
    </row>
    <row r="332" spans="3:8">
      <c r="C332" s="2" t="s">
        <v>253</v>
      </c>
      <c r="D332" s="2">
        <v>45</v>
      </c>
      <c r="E332" s="2">
        <v>35</v>
      </c>
      <c r="F332" s="2" t="s">
        <v>507</v>
      </c>
      <c r="G332" s="2">
        <v>1.3</v>
      </c>
      <c r="H332" s="15">
        <f t="shared" si="9"/>
        <v>451.82222222222219</v>
      </c>
    </row>
    <row r="333" spans="3:8">
      <c r="C333" s="2" t="s">
        <v>254</v>
      </c>
      <c r="D333" s="2">
        <v>40</v>
      </c>
      <c r="E333" s="2">
        <v>25</v>
      </c>
      <c r="F333" s="2" t="s">
        <v>500</v>
      </c>
      <c r="G333" s="2">
        <v>1.3</v>
      </c>
      <c r="H333" s="15">
        <f t="shared" si="9"/>
        <v>391.04722222222222</v>
      </c>
    </row>
    <row r="334" spans="3:8">
      <c r="C334" s="2" t="s">
        <v>255</v>
      </c>
      <c r="D334" s="2">
        <v>105</v>
      </c>
      <c r="E334" s="2">
        <v>50</v>
      </c>
      <c r="F334" s="2" t="s">
        <v>501</v>
      </c>
      <c r="G334" s="2">
        <v>1.3</v>
      </c>
      <c r="H334" s="15">
        <f t="shared" si="9"/>
        <v>668.30833333333328</v>
      </c>
    </row>
    <row r="335" spans="3:8">
      <c r="C335" s="2" t="s">
        <v>256</v>
      </c>
      <c r="D335" s="2">
        <v>45</v>
      </c>
      <c r="E335" s="2">
        <v>20</v>
      </c>
      <c r="F335" s="2" t="s">
        <v>502</v>
      </c>
      <c r="G335" s="2">
        <v>1.3</v>
      </c>
      <c r="H335" s="15">
        <f t="shared" si="9"/>
        <v>391.04722222222222</v>
      </c>
    </row>
    <row r="336" spans="3:8">
      <c r="C336" s="2" t="s">
        <v>257</v>
      </c>
      <c r="D336" s="2">
        <v>115</v>
      </c>
      <c r="E336" s="2">
        <v>95</v>
      </c>
      <c r="F336" s="2" t="s">
        <v>503</v>
      </c>
      <c r="G336" s="2">
        <v>1.3</v>
      </c>
      <c r="H336" s="15">
        <f t="shared" si="9"/>
        <v>855.4</v>
      </c>
    </row>
    <row r="337" spans="1:9">
      <c r="C337" s="2" t="s">
        <v>562</v>
      </c>
      <c r="D337" s="2">
        <v>30</v>
      </c>
      <c r="E337" s="2">
        <v>30</v>
      </c>
      <c r="F337" s="2" t="s">
        <v>504</v>
      </c>
      <c r="G337" s="2">
        <v>1.3</v>
      </c>
      <c r="H337" s="15">
        <f t="shared" si="9"/>
        <v>368.33333333333326</v>
      </c>
    </row>
    <row r="338" spans="1:9">
      <c r="C338" s="2" t="s">
        <v>563</v>
      </c>
      <c r="D338" s="2">
        <v>21</v>
      </c>
      <c r="E338" s="2">
        <v>21</v>
      </c>
      <c r="F338" s="2" t="s">
        <v>564</v>
      </c>
      <c r="G338" s="2">
        <v>1.3</v>
      </c>
      <c r="H338" s="15">
        <f t="shared" ref="H338" si="16">IF(D338*E338=0,0,(IF((D338+E338)&lt;=40,204,(IF((D338+E338)&lt;=130,(5.1-1.7*(D338+E338-40)/(130-40))*(D338+E338),(IF((D338+E338)&gt;=250,(D338+E338)*3,(3.4-0.4*((D338+E338)-130)/(250-130))*(D338+E338))))))))*G338</f>
        <v>276.39733333333334</v>
      </c>
    </row>
    <row r="339" spans="1:9">
      <c r="C339" s="2" t="s">
        <v>258</v>
      </c>
      <c r="D339" s="2">
        <v>35</v>
      </c>
      <c r="E339" s="2">
        <v>40</v>
      </c>
      <c r="F339" s="2" t="s">
        <v>505</v>
      </c>
      <c r="G339" s="2">
        <v>1.3</v>
      </c>
      <c r="H339" s="15">
        <f t="shared" si="9"/>
        <v>432.79166666666663</v>
      </c>
    </row>
    <row r="340" spans="1:9">
      <c r="C340" s="2" t="s">
        <v>259</v>
      </c>
      <c r="D340" s="2">
        <v>30</v>
      </c>
      <c r="E340" s="2">
        <v>40</v>
      </c>
      <c r="F340" s="2" t="s">
        <v>509</v>
      </c>
      <c r="G340" s="2">
        <v>1.3</v>
      </c>
      <c r="H340" s="15">
        <f t="shared" si="9"/>
        <v>412.5333333333333</v>
      </c>
    </row>
    <row r="341" spans="1:9">
      <c r="C341" s="2" t="s">
        <v>260</v>
      </c>
      <c r="D341" s="2">
        <v>165</v>
      </c>
      <c r="E341" s="2">
        <v>60</v>
      </c>
      <c r="F341" s="2" t="s">
        <v>506</v>
      </c>
      <c r="G341" s="2">
        <v>1.3</v>
      </c>
      <c r="H341" s="15">
        <f t="shared" si="9"/>
        <v>901.87499999999989</v>
      </c>
    </row>
    <row r="342" spans="1:9">
      <c r="C342" s="2" t="s">
        <v>516</v>
      </c>
      <c r="D342" s="2">
        <v>90</v>
      </c>
      <c r="E342" s="2">
        <v>90</v>
      </c>
      <c r="F342" s="2" t="s">
        <v>517</v>
      </c>
      <c r="G342" s="2">
        <v>1.3</v>
      </c>
      <c r="H342" s="15">
        <f t="shared" si="9"/>
        <v>756.6</v>
      </c>
    </row>
    <row r="343" spans="1:9">
      <c r="G343" s="2"/>
      <c r="H343" s="15">
        <f t="shared" si="9"/>
        <v>0</v>
      </c>
    </row>
    <row r="344" spans="1:9">
      <c r="G344" s="2"/>
      <c r="H344" s="15">
        <f t="shared" ref="H344" si="17">IF(D344*E344=0,0,(IF((D344+E344)&lt;=40,204,(IF((D344+E344)&lt;=130,(5.1-1.7*(D344+E344-40)/(130-40))*(D344+E344),(IF((D344+E344)&gt;=250,(D344+E344)*3,(3.4-0.4*((D344+E344)-130)/(250-130))*(D344+E344))))))))*G344</f>
        <v>0</v>
      </c>
    </row>
    <row r="345" spans="1:9">
      <c r="A345" t="s">
        <v>577</v>
      </c>
      <c r="C345" s="2" t="s">
        <v>262</v>
      </c>
      <c r="D345" s="18">
        <v>28</v>
      </c>
      <c r="E345" s="18">
        <v>11</v>
      </c>
      <c r="F345" s="18"/>
      <c r="G345" s="2">
        <v>1</v>
      </c>
      <c r="H345" s="15">
        <f t="shared" ref="H345:H366" si="18">IF(D345*E345=0,0,(IF((D345+E345)&lt;=40,204,(IF((D345+E345)&lt;=130,(5.1-1.7*(D345+E345-40)/(130-40))*(D345+E345),(IF((D345+E345)&gt;=250,(D345+E345)*3,(3.4-0.4*((D345+E345)-130)/(250-130))*(D345+E345))))))))*G345+IF(F345=0,0,VLOOKUP(F345,$C$2:$H$573,6,FALSE))</f>
        <v>204</v>
      </c>
      <c r="I345" s="57"/>
    </row>
    <row r="346" spans="1:9">
      <c r="A346">
        <v>1</v>
      </c>
      <c r="C346" s="2" t="s">
        <v>261</v>
      </c>
      <c r="D346" s="18">
        <v>28</v>
      </c>
      <c r="E346" s="18">
        <v>15</v>
      </c>
      <c r="F346" s="18"/>
      <c r="G346" s="2">
        <v>1</v>
      </c>
      <c r="H346" s="15">
        <f t="shared" si="18"/>
        <v>216.86333333333332</v>
      </c>
    </row>
    <row r="347" spans="1:9">
      <c r="C347" s="2" t="s">
        <v>612</v>
      </c>
      <c r="D347" s="18">
        <v>122</v>
      </c>
      <c r="E347" s="18">
        <v>19</v>
      </c>
      <c r="F347" s="18" t="s">
        <v>261</v>
      </c>
      <c r="G347" s="2">
        <v>1</v>
      </c>
      <c r="H347" s="15">
        <f t="shared" si="18"/>
        <v>691.09333333333336</v>
      </c>
    </row>
    <row r="348" spans="1:9">
      <c r="A348" t="s">
        <v>577</v>
      </c>
      <c r="C348" s="2" t="s">
        <v>263</v>
      </c>
      <c r="D348" s="18">
        <v>110</v>
      </c>
      <c r="E348" s="18">
        <v>19</v>
      </c>
      <c r="F348" s="18" t="s">
        <v>596</v>
      </c>
      <c r="G348" s="2">
        <v>1</v>
      </c>
      <c r="H348" s="15" t="e">
        <f t="shared" si="18"/>
        <v>#N/A</v>
      </c>
    </row>
    <row r="349" spans="1:9">
      <c r="A349" t="s">
        <v>577</v>
      </c>
      <c r="C349" s="2" t="s">
        <v>264</v>
      </c>
      <c r="D349" s="18">
        <v>43</v>
      </c>
      <c r="E349" s="18">
        <v>10</v>
      </c>
      <c r="F349" s="18"/>
      <c r="G349" s="2">
        <v>1</v>
      </c>
      <c r="H349" s="15">
        <f t="shared" si="18"/>
        <v>257.2855555555555</v>
      </c>
    </row>
    <row r="350" spans="1:9">
      <c r="A350" t="s">
        <v>577</v>
      </c>
      <c r="C350" s="2" t="s">
        <v>265</v>
      </c>
      <c r="D350" s="18">
        <v>70</v>
      </c>
      <c r="E350" s="18">
        <v>25</v>
      </c>
      <c r="F350" s="18" t="s">
        <v>597</v>
      </c>
      <c r="G350" s="2">
        <v>1</v>
      </c>
      <c r="H350" s="15" t="e">
        <f t="shared" si="18"/>
        <v>#N/A</v>
      </c>
    </row>
    <row r="351" spans="1:9">
      <c r="C351" s="2" t="s">
        <v>266</v>
      </c>
      <c r="D351" s="18">
        <v>25</v>
      </c>
      <c r="E351" s="18">
        <v>16</v>
      </c>
      <c r="F351" s="18"/>
      <c r="G351" s="2">
        <v>1</v>
      </c>
      <c r="H351" s="15">
        <f t="shared" si="18"/>
        <v>208.32555555555552</v>
      </c>
    </row>
    <row r="352" spans="1:9">
      <c r="C352" s="2" t="s">
        <v>267</v>
      </c>
      <c r="D352" s="18">
        <v>35</v>
      </c>
      <c r="E352" s="18">
        <v>18</v>
      </c>
      <c r="F352" s="18"/>
      <c r="G352" s="2">
        <v>1</v>
      </c>
      <c r="H352" s="15">
        <f t="shared" si="18"/>
        <v>257.2855555555555</v>
      </c>
    </row>
    <row r="353" spans="1:8">
      <c r="C353" s="2" t="s">
        <v>268</v>
      </c>
      <c r="D353" s="18">
        <v>12</v>
      </c>
      <c r="E353" s="18">
        <v>9</v>
      </c>
      <c r="F353" s="18"/>
      <c r="G353" s="2">
        <v>1</v>
      </c>
      <c r="H353" s="15">
        <f t="shared" si="18"/>
        <v>204</v>
      </c>
    </row>
    <row r="354" spans="1:8">
      <c r="C354" s="2" t="s">
        <v>402</v>
      </c>
      <c r="D354" s="18">
        <v>14</v>
      </c>
      <c r="E354" s="18">
        <v>9</v>
      </c>
      <c r="F354" s="18"/>
      <c r="G354" s="2">
        <v>1</v>
      </c>
      <c r="H354" s="15">
        <f t="shared" si="18"/>
        <v>204</v>
      </c>
    </row>
    <row r="355" spans="1:8">
      <c r="C355" s="2" t="s">
        <v>403</v>
      </c>
      <c r="D355" s="18">
        <v>12</v>
      </c>
      <c r="E355" s="18">
        <v>9</v>
      </c>
      <c r="F355" s="18"/>
      <c r="G355" s="2">
        <v>1</v>
      </c>
      <c r="H355" s="15">
        <f t="shared" si="18"/>
        <v>204</v>
      </c>
    </row>
    <row r="356" spans="1:8">
      <c r="C356" s="2" t="s">
        <v>404</v>
      </c>
      <c r="D356" s="18">
        <v>12</v>
      </c>
      <c r="E356" s="18">
        <v>9</v>
      </c>
      <c r="F356" s="18"/>
      <c r="G356" s="2">
        <v>1</v>
      </c>
      <c r="H356" s="15">
        <f t="shared" si="18"/>
        <v>204</v>
      </c>
    </row>
    <row r="357" spans="1:8">
      <c r="C357" s="2" t="s">
        <v>405</v>
      </c>
      <c r="D357" s="18">
        <v>40</v>
      </c>
      <c r="E357" s="18">
        <v>11</v>
      </c>
      <c r="F357" s="18" t="s">
        <v>615</v>
      </c>
      <c r="G357" s="2">
        <v>1</v>
      </c>
      <c r="H357" s="15">
        <f t="shared" si="18"/>
        <v>453.50333333333333</v>
      </c>
    </row>
    <row r="358" spans="1:8">
      <c r="C358" s="2" t="s">
        <v>514</v>
      </c>
      <c r="D358" s="18">
        <v>42</v>
      </c>
      <c r="E358" s="18">
        <v>10</v>
      </c>
      <c r="F358" s="18"/>
      <c r="G358" s="2">
        <v>1</v>
      </c>
      <c r="H358" s="15">
        <f t="shared" si="18"/>
        <v>253.41333333333333</v>
      </c>
    </row>
    <row r="359" spans="1:8">
      <c r="C359" s="2" t="s">
        <v>518</v>
      </c>
      <c r="D359" s="18">
        <v>60</v>
      </c>
      <c r="E359" s="18">
        <v>13</v>
      </c>
      <c r="F359" s="18"/>
      <c r="G359" s="2">
        <v>1</v>
      </c>
      <c r="H359" s="15">
        <f t="shared" si="18"/>
        <v>326.79666666666668</v>
      </c>
    </row>
    <row r="360" spans="1:8">
      <c r="C360" s="2" t="s">
        <v>525</v>
      </c>
      <c r="D360" s="18">
        <v>17</v>
      </c>
      <c r="E360" s="18">
        <v>7</v>
      </c>
      <c r="F360" s="18"/>
      <c r="G360" s="2">
        <v>1</v>
      </c>
      <c r="H360" s="15">
        <f t="shared" si="18"/>
        <v>204</v>
      </c>
    </row>
    <row r="361" spans="1:8">
      <c r="C361" s="2" t="s">
        <v>618</v>
      </c>
      <c r="D361" s="18">
        <v>71</v>
      </c>
      <c r="E361" s="18">
        <v>16</v>
      </c>
      <c r="F361" s="18" t="s">
        <v>261</v>
      </c>
      <c r="G361" s="2">
        <v>1</v>
      </c>
      <c r="H361" s="15">
        <f t="shared" si="18"/>
        <v>583.3266666666666</v>
      </c>
    </row>
    <row r="362" spans="1:8">
      <c r="A362" t="s">
        <v>577</v>
      </c>
      <c r="C362" s="2" t="s">
        <v>617</v>
      </c>
      <c r="D362" s="18">
        <v>100</v>
      </c>
      <c r="E362" s="18">
        <v>28</v>
      </c>
      <c r="F362" s="18"/>
      <c r="G362" s="2">
        <v>1</v>
      </c>
      <c r="H362" s="15">
        <f t="shared" si="18"/>
        <v>440.0355555555555</v>
      </c>
    </row>
    <row r="363" spans="1:8">
      <c r="A363" t="s">
        <v>577</v>
      </c>
      <c r="C363" s="2" t="s">
        <v>653</v>
      </c>
      <c r="D363" s="18">
        <v>200</v>
      </c>
      <c r="E363" s="18">
        <v>21</v>
      </c>
      <c r="F363" s="18" t="s">
        <v>264</v>
      </c>
      <c r="G363" s="2">
        <v>1</v>
      </c>
      <c r="H363" s="15">
        <f t="shared" si="18"/>
        <v>941.64888888888891</v>
      </c>
    </row>
    <row r="364" spans="1:8">
      <c r="A364">
        <v>1</v>
      </c>
      <c r="C364" s="2" t="s">
        <v>546</v>
      </c>
      <c r="D364" s="18">
        <v>17</v>
      </c>
      <c r="E364" s="18">
        <v>9</v>
      </c>
      <c r="F364" s="18"/>
      <c r="G364" s="2">
        <v>1</v>
      </c>
      <c r="H364" s="15">
        <f t="shared" si="18"/>
        <v>204</v>
      </c>
    </row>
    <row r="365" spans="1:8">
      <c r="G365" s="2"/>
      <c r="H365" s="15">
        <f t="shared" si="18"/>
        <v>0</v>
      </c>
    </row>
    <row r="366" spans="1:8">
      <c r="F366" t="s">
        <v>384</v>
      </c>
      <c r="G366" s="2"/>
      <c r="H366" s="15" t="e">
        <f t="shared" si="18"/>
        <v>#N/A</v>
      </c>
    </row>
    <row r="367" spans="1:8">
      <c r="A367">
        <v>1</v>
      </c>
      <c r="C367" s="2" t="s">
        <v>270</v>
      </c>
      <c r="D367" s="2">
        <v>35</v>
      </c>
      <c r="E367" s="2">
        <v>22</v>
      </c>
      <c r="F367" s="2"/>
      <c r="G367" s="2">
        <v>1</v>
      </c>
      <c r="H367" s="15">
        <f t="shared" ref="H367:H412" si="19">IF(D367*E367=0,0,(IF((D367+E367)&lt;=40,204,(IF((D367+E367)&lt;=130,(5.1-1.7*(D367+E367-40)/(130-40))*(D367+E367),(IF((D367+E367)&gt;=250,(D367+E367)*3,(3.4-0.4*((D367+E367)-130)/(250-130))*(D367+E367))))))))*G367+IF(F367=0,0,VLOOKUP(F367,$C$2:$H$573,6,FALSE))+IF(I367=0,0,VLOOKUP(I367,$C$2:$H$573,6,FALSE))+IF(J367=0,0,VLOOKUP(J367,$C$2:$H$573,6,FALSE))</f>
        <v>272.39666666666665</v>
      </c>
    </row>
    <row r="368" spans="1:8">
      <c r="C368" s="2" t="s">
        <v>271</v>
      </c>
      <c r="D368" s="2">
        <v>110</v>
      </c>
      <c r="E368" s="2">
        <v>60</v>
      </c>
      <c r="F368" s="2"/>
      <c r="G368" s="2">
        <v>1</v>
      </c>
      <c r="H368" s="15">
        <f t="shared" si="19"/>
        <v>555.33333333333337</v>
      </c>
    </row>
    <row r="369" spans="3:9">
      <c r="C369" s="2" t="s">
        <v>272</v>
      </c>
      <c r="D369" s="2">
        <v>145</v>
      </c>
      <c r="E369" s="2">
        <v>80</v>
      </c>
      <c r="F369" s="2"/>
      <c r="G369" s="2">
        <v>1</v>
      </c>
      <c r="H369" s="15">
        <f t="shared" si="19"/>
        <v>693.74999999999989</v>
      </c>
    </row>
    <row r="370" spans="3:9">
      <c r="C370" s="2" t="s">
        <v>273</v>
      </c>
      <c r="D370" s="2">
        <v>125</v>
      </c>
      <c r="E370" s="2">
        <v>40</v>
      </c>
      <c r="F370" s="2"/>
      <c r="G370" s="2">
        <v>1</v>
      </c>
      <c r="H370" s="15">
        <f t="shared" si="19"/>
        <v>541.75</v>
      </c>
    </row>
    <row r="371" spans="3:9">
      <c r="C371" s="2" t="s">
        <v>274</v>
      </c>
      <c r="D371" s="2">
        <v>180</v>
      </c>
      <c r="E371" s="2">
        <v>50</v>
      </c>
      <c r="F371" s="2"/>
      <c r="G371" s="2">
        <v>1</v>
      </c>
      <c r="H371" s="15">
        <f t="shared" si="19"/>
        <v>705.33333333333326</v>
      </c>
    </row>
    <row r="372" spans="3:9">
      <c r="C372" s="2" t="s">
        <v>275</v>
      </c>
      <c r="D372" s="2">
        <v>160</v>
      </c>
      <c r="E372" s="2">
        <v>70</v>
      </c>
      <c r="F372" s="2" t="s">
        <v>328</v>
      </c>
      <c r="G372" s="2">
        <v>1</v>
      </c>
      <c r="H372" s="15">
        <f t="shared" si="19"/>
        <v>1069.2088888888889</v>
      </c>
    </row>
    <row r="373" spans="3:9">
      <c r="C373" s="2" t="s">
        <v>276</v>
      </c>
      <c r="D373" s="2">
        <v>148</v>
      </c>
      <c r="E373" s="2">
        <v>88</v>
      </c>
      <c r="F373" s="2" t="s">
        <v>448</v>
      </c>
      <c r="G373" s="2">
        <v>1</v>
      </c>
      <c r="H373" s="15">
        <f t="shared" si="19"/>
        <v>991.41</v>
      </c>
      <c r="I373" s="57"/>
    </row>
    <row r="374" spans="3:9">
      <c r="C374" s="2" t="s">
        <v>277</v>
      </c>
      <c r="D374" s="2">
        <v>154</v>
      </c>
      <c r="E374" s="2">
        <v>107</v>
      </c>
      <c r="F374" s="2" t="s">
        <v>448</v>
      </c>
      <c r="G374" s="2">
        <v>1</v>
      </c>
      <c r="H374" s="15">
        <f t="shared" si="19"/>
        <v>1055.3966666666665</v>
      </c>
    </row>
    <row r="375" spans="3:9">
      <c r="C375" s="2" t="s">
        <v>278</v>
      </c>
      <c r="D375" s="2">
        <v>150</v>
      </c>
      <c r="E375" s="2">
        <v>140</v>
      </c>
      <c r="F375" s="2" t="s">
        <v>450</v>
      </c>
      <c r="G375" s="2">
        <v>1</v>
      </c>
      <c r="H375" s="15" t="e">
        <f t="shared" si="19"/>
        <v>#N/A</v>
      </c>
    </row>
    <row r="376" spans="3:9">
      <c r="C376" s="2" t="s">
        <v>279</v>
      </c>
      <c r="D376" s="2">
        <v>117</v>
      </c>
      <c r="E376" s="2">
        <v>155</v>
      </c>
      <c r="F376" s="2" t="s">
        <v>451</v>
      </c>
      <c r="G376" s="2">
        <v>1</v>
      </c>
      <c r="H376" s="15">
        <f t="shared" si="19"/>
        <v>1177.25</v>
      </c>
    </row>
    <row r="377" spans="3:9">
      <c r="C377" s="2" t="s">
        <v>280</v>
      </c>
      <c r="D377" s="2">
        <v>155</v>
      </c>
      <c r="E377" s="2">
        <v>130</v>
      </c>
      <c r="F377" s="2" t="s">
        <v>452</v>
      </c>
      <c r="G377" s="2">
        <v>1</v>
      </c>
      <c r="H377" s="15">
        <f t="shared" si="19"/>
        <v>1059</v>
      </c>
    </row>
    <row r="378" spans="3:9">
      <c r="C378" s="2" t="s">
        <v>281</v>
      </c>
      <c r="D378" s="2">
        <v>120</v>
      </c>
      <c r="E378" s="2">
        <v>125</v>
      </c>
      <c r="F378" s="2" t="s">
        <v>453</v>
      </c>
      <c r="G378" s="2">
        <v>1</v>
      </c>
      <c r="H378" s="15" t="e">
        <f t="shared" si="19"/>
        <v>#N/A</v>
      </c>
    </row>
    <row r="379" spans="3:9">
      <c r="C379" s="2" t="s">
        <v>282</v>
      </c>
      <c r="D379" s="2">
        <v>260</v>
      </c>
      <c r="E379" s="2">
        <v>80</v>
      </c>
      <c r="F379" s="2"/>
      <c r="G379" s="2">
        <v>1</v>
      </c>
      <c r="H379" s="15">
        <f t="shared" si="19"/>
        <v>1020</v>
      </c>
    </row>
    <row r="380" spans="3:9">
      <c r="C380" s="2" t="s">
        <v>283</v>
      </c>
      <c r="D380" s="2">
        <v>180</v>
      </c>
      <c r="E380" s="2">
        <v>110</v>
      </c>
      <c r="F380" s="2" t="s">
        <v>449</v>
      </c>
      <c r="G380" s="2">
        <v>1</v>
      </c>
      <c r="H380" s="15">
        <f t="shared" si="19"/>
        <v>1425.3333333333335</v>
      </c>
    </row>
    <row r="381" spans="3:9">
      <c r="C381" s="2" t="s">
        <v>284</v>
      </c>
      <c r="D381" s="2">
        <v>95</v>
      </c>
      <c r="E381" s="2">
        <v>50</v>
      </c>
      <c r="F381" s="2" t="s">
        <v>454</v>
      </c>
      <c r="G381" s="2">
        <v>1</v>
      </c>
      <c r="H381" s="15" t="e">
        <f t="shared" si="19"/>
        <v>#N/A</v>
      </c>
    </row>
    <row r="382" spans="3:9">
      <c r="C382" s="2" t="s">
        <v>285</v>
      </c>
      <c r="D382" s="2">
        <v>160</v>
      </c>
      <c r="E382" s="2">
        <v>90</v>
      </c>
      <c r="F382" s="2" t="s">
        <v>455</v>
      </c>
      <c r="G382" s="2">
        <v>1</v>
      </c>
      <c r="H382" s="15" t="e">
        <f t="shared" si="19"/>
        <v>#N/A</v>
      </c>
    </row>
    <row r="383" spans="3:9">
      <c r="C383" s="2" t="s">
        <v>286</v>
      </c>
      <c r="D383" s="2">
        <v>173</v>
      </c>
      <c r="E383" s="2">
        <v>135</v>
      </c>
      <c r="F383" s="2"/>
      <c r="G383" s="2">
        <v>1</v>
      </c>
      <c r="H383" s="15">
        <f t="shared" si="19"/>
        <v>924</v>
      </c>
    </row>
    <row r="384" spans="3:9">
      <c r="C384" s="2" t="s">
        <v>287</v>
      </c>
      <c r="D384" s="2">
        <v>230</v>
      </c>
      <c r="E384" s="2">
        <v>125</v>
      </c>
      <c r="F384" s="2" t="s">
        <v>456</v>
      </c>
      <c r="G384" s="2">
        <v>1</v>
      </c>
      <c r="H384" s="15">
        <f t="shared" si="19"/>
        <v>1606.75</v>
      </c>
    </row>
    <row r="385" spans="3:8">
      <c r="C385" s="2" t="s">
        <v>457</v>
      </c>
      <c r="D385" s="2">
        <v>190</v>
      </c>
      <c r="E385" s="2">
        <v>130</v>
      </c>
      <c r="F385" s="2" t="s">
        <v>525</v>
      </c>
      <c r="G385" s="2">
        <v>1</v>
      </c>
      <c r="H385" s="15">
        <f t="shared" si="19"/>
        <v>1164</v>
      </c>
    </row>
    <row r="386" spans="3:8">
      <c r="C386" s="2" t="s">
        <v>458</v>
      </c>
      <c r="D386" s="2">
        <v>150</v>
      </c>
      <c r="E386" s="2">
        <v>100</v>
      </c>
      <c r="F386" s="2" t="s">
        <v>525</v>
      </c>
      <c r="G386" s="2">
        <v>1</v>
      </c>
      <c r="H386" s="15">
        <f t="shared" si="19"/>
        <v>954</v>
      </c>
    </row>
    <row r="387" spans="3:8">
      <c r="C387" s="2" t="s">
        <v>459</v>
      </c>
      <c r="D387" s="2">
        <v>150</v>
      </c>
      <c r="E387" s="2">
        <v>120</v>
      </c>
      <c r="F387" s="2" t="s">
        <v>525</v>
      </c>
      <c r="G387" s="2">
        <v>1</v>
      </c>
      <c r="H387" s="15">
        <f t="shared" si="19"/>
        <v>1014</v>
      </c>
    </row>
    <row r="388" spans="3:8">
      <c r="C388" s="2" t="s">
        <v>288</v>
      </c>
      <c r="D388" s="2">
        <v>130</v>
      </c>
      <c r="E388" s="2">
        <v>90</v>
      </c>
      <c r="F388" s="2" t="s">
        <v>460</v>
      </c>
      <c r="G388" s="2">
        <v>1</v>
      </c>
      <c r="H388" s="15" t="e">
        <f t="shared" si="19"/>
        <v>#N/A</v>
      </c>
    </row>
    <row r="389" spans="3:8">
      <c r="C389" s="2" t="s">
        <v>289</v>
      </c>
      <c r="D389" s="2">
        <v>180</v>
      </c>
      <c r="E389" s="2">
        <v>90</v>
      </c>
      <c r="F389" s="2" t="s">
        <v>461</v>
      </c>
      <c r="G389" s="2">
        <v>1</v>
      </c>
      <c r="H389" s="15" t="e">
        <f t="shared" si="19"/>
        <v>#N/A</v>
      </c>
    </row>
    <row r="390" spans="3:8">
      <c r="C390" s="2" t="s">
        <v>290</v>
      </c>
      <c r="D390" s="2">
        <v>180</v>
      </c>
      <c r="E390" s="2">
        <v>55</v>
      </c>
      <c r="F390" s="2" t="s">
        <v>462</v>
      </c>
      <c r="G390" s="2">
        <v>1</v>
      </c>
      <c r="H390" s="15" t="e">
        <f t="shared" si="19"/>
        <v>#N/A</v>
      </c>
    </row>
    <row r="391" spans="3:8">
      <c r="C391" s="2" t="s">
        <v>291</v>
      </c>
      <c r="D391" s="2">
        <v>140</v>
      </c>
      <c r="E391" s="2">
        <v>80</v>
      </c>
      <c r="F391" s="2" t="s">
        <v>463</v>
      </c>
      <c r="G391" s="2">
        <v>1</v>
      </c>
      <c r="H391" s="15" t="e">
        <f t="shared" si="19"/>
        <v>#N/A</v>
      </c>
    </row>
    <row r="392" spans="3:8">
      <c r="C392" s="2" t="s">
        <v>292</v>
      </c>
      <c r="D392" s="2">
        <v>195</v>
      </c>
      <c r="E392" s="2">
        <v>115</v>
      </c>
      <c r="F392" s="2"/>
      <c r="G392" s="2">
        <v>1</v>
      </c>
      <c r="H392" s="15">
        <f t="shared" si="19"/>
        <v>930</v>
      </c>
    </row>
    <row r="393" spans="3:8">
      <c r="C393" s="2" t="s">
        <v>293</v>
      </c>
      <c r="D393" s="2">
        <v>160</v>
      </c>
      <c r="E393" s="2">
        <v>80</v>
      </c>
      <c r="F393" s="2" t="s">
        <v>464</v>
      </c>
      <c r="G393" s="2">
        <v>1</v>
      </c>
      <c r="H393" s="15" t="e">
        <f t="shared" si="19"/>
        <v>#N/A</v>
      </c>
    </row>
    <row r="394" spans="3:8">
      <c r="C394" s="2" t="s">
        <v>294</v>
      </c>
      <c r="D394" s="2">
        <v>100</v>
      </c>
      <c r="E394" s="2">
        <v>80</v>
      </c>
      <c r="F394" s="2" t="s">
        <v>465</v>
      </c>
      <c r="G394" s="2">
        <v>1</v>
      </c>
      <c r="H394" s="15" t="e">
        <f t="shared" si="19"/>
        <v>#N/A</v>
      </c>
    </row>
    <row r="395" spans="3:8">
      <c r="C395" s="2" t="s">
        <v>295</v>
      </c>
      <c r="D395" s="2">
        <v>100</v>
      </c>
      <c r="E395" s="2">
        <v>80</v>
      </c>
      <c r="F395" s="2" t="s">
        <v>466</v>
      </c>
      <c r="G395" s="2">
        <v>1</v>
      </c>
      <c r="H395" s="15" t="e">
        <f t="shared" si="19"/>
        <v>#N/A</v>
      </c>
    </row>
    <row r="396" spans="3:8">
      <c r="C396" s="2" t="s">
        <v>296</v>
      </c>
      <c r="D396" s="2">
        <v>100</v>
      </c>
      <c r="E396" s="2">
        <v>60</v>
      </c>
      <c r="F396" s="2" t="s">
        <v>467</v>
      </c>
      <c r="G396" s="2">
        <v>1</v>
      </c>
      <c r="H396" s="15" t="e">
        <f t="shared" si="19"/>
        <v>#N/A</v>
      </c>
    </row>
    <row r="397" spans="3:8">
      <c r="C397" s="2" t="s">
        <v>297</v>
      </c>
      <c r="D397" s="2">
        <v>150</v>
      </c>
      <c r="E397" s="2">
        <v>85</v>
      </c>
      <c r="F397" s="2" t="s">
        <v>467</v>
      </c>
      <c r="G397" s="2">
        <v>1</v>
      </c>
      <c r="H397" s="15" t="e">
        <f t="shared" si="19"/>
        <v>#N/A</v>
      </c>
    </row>
    <row r="398" spans="3:8">
      <c r="C398" s="2" t="s">
        <v>298</v>
      </c>
      <c r="D398" s="2">
        <v>35</v>
      </c>
      <c r="E398" s="2">
        <v>30</v>
      </c>
      <c r="F398" s="2"/>
      <c r="G398" s="2">
        <v>1</v>
      </c>
      <c r="H398" s="15">
        <f t="shared" si="19"/>
        <v>300.80555555555554</v>
      </c>
    </row>
    <row r="399" spans="3:8">
      <c r="C399" s="2" t="s">
        <v>299</v>
      </c>
      <c r="D399" s="2">
        <v>50</v>
      </c>
      <c r="E399" s="2">
        <v>30</v>
      </c>
      <c r="F399" s="2"/>
      <c r="G399" s="2">
        <v>1</v>
      </c>
      <c r="H399" s="15">
        <f t="shared" si="19"/>
        <v>347.55555555555554</v>
      </c>
    </row>
    <row r="400" spans="3:8">
      <c r="C400" s="2" t="s">
        <v>300</v>
      </c>
      <c r="D400" s="2">
        <v>35</v>
      </c>
      <c r="E400" s="2">
        <v>30</v>
      </c>
      <c r="F400" s="2"/>
      <c r="G400" s="2">
        <v>1</v>
      </c>
      <c r="H400" s="15">
        <f t="shared" si="19"/>
        <v>300.80555555555554</v>
      </c>
    </row>
    <row r="401" spans="1:9">
      <c r="C401" s="2" t="s">
        <v>301</v>
      </c>
      <c r="D401" s="2">
        <v>55</v>
      </c>
      <c r="E401" s="2">
        <v>45</v>
      </c>
      <c r="F401" s="2"/>
      <c r="G401" s="2">
        <v>1</v>
      </c>
      <c r="H401" s="15">
        <f t="shared" si="19"/>
        <v>396.66666666666663</v>
      </c>
    </row>
    <row r="402" spans="1:9">
      <c r="A402">
        <v>1</v>
      </c>
      <c r="C402" s="2" t="s">
        <v>302</v>
      </c>
      <c r="D402" s="2">
        <v>60</v>
      </c>
      <c r="E402" s="2">
        <v>45</v>
      </c>
      <c r="F402" s="2"/>
      <c r="G402" s="2">
        <v>1</v>
      </c>
      <c r="H402" s="15">
        <f t="shared" si="19"/>
        <v>406.58333333333331</v>
      </c>
    </row>
    <row r="403" spans="1:9">
      <c r="A403">
        <v>1</v>
      </c>
      <c r="C403" s="2" t="s">
        <v>303</v>
      </c>
      <c r="D403" s="2">
        <v>12</v>
      </c>
      <c r="E403" s="2">
        <v>15</v>
      </c>
      <c r="F403" s="2"/>
      <c r="G403" s="2">
        <v>1</v>
      </c>
      <c r="H403" s="15">
        <f t="shared" si="19"/>
        <v>204</v>
      </c>
    </row>
    <row r="404" spans="1:9">
      <c r="C404" s="2" t="s">
        <v>304</v>
      </c>
      <c r="D404" s="2">
        <v>75</v>
      </c>
      <c r="E404" s="2">
        <v>55</v>
      </c>
      <c r="F404" s="2"/>
      <c r="G404" s="2">
        <v>1</v>
      </c>
      <c r="H404" s="15">
        <f t="shared" si="19"/>
        <v>441.99999999999994</v>
      </c>
    </row>
    <row r="405" spans="1:9">
      <c r="C405" s="2" t="s">
        <v>305</v>
      </c>
      <c r="D405" s="2">
        <v>90</v>
      </c>
      <c r="E405" s="2">
        <v>70</v>
      </c>
      <c r="F405" s="2"/>
      <c r="G405" s="2">
        <v>1</v>
      </c>
      <c r="H405" s="15">
        <f t="shared" si="19"/>
        <v>528</v>
      </c>
    </row>
    <row r="406" spans="1:9">
      <c r="C406" s="2" t="s">
        <v>306</v>
      </c>
      <c r="D406" s="2">
        <v>337</v>
      </c>
      <c r="E406" s="2">
        <v>305</v>
      </c>
      <c r="F406" s="2"/>
      <c r="G406" s="2">
        <v>1</v>
      </c>
      <c r="H406" s="15">
        <f t="shared" si="19"/>
        <v>1926</v>
      </c>
    </row>
    <row r="407" spans="1:9">
      <c r="A407">
        <v>1</v>
      </c>
      <c r="C407" s="2" t="s">
        <v>307</v>
      </c>
      <c r="D407" s="2">
        <v>95</v>
      </c>
      <c r="E407" s="2">
        <v>110</v>
      </c>
      <c r="F407" s="2" t="s">
        <v>468</v>
      </c>
      <c r="G407" s="2">
        <v>1</v>
      </c>
      <c r="H407" s="15">
        <f t="shared" si="19"/>
        <v>1052.3333333333333</v>
      </c>
    </row>
    <row r="408" spans="1:9">
      <c r="C408" s="2" t="s">
        <v>308</v>
      </c>
      <c r="D408" s="2">
        <v>210</v>
      </c>
      <c r="E408" s="2">
        <v>145</v>
      </c>
      <c r="F408" s="2"/>
      <c r="G408" s="2">
        <v>1</v>
      </c>
      <c r="H408" s="15">
        <f t="shared" si="19"/>
        <v>1065</v>
      </c>
    </row>
    <row r="409" spans="1:9">
      <c r="C409" s="2" t="s">
        <v>309</v>
      </c>
      <c r="D409" s="2">
        <v>145</v>
      </c>
      <c r="E409" s="2">
        <v>15</v>
      </c>
      <c r="F409" s="2"/>
      <c r="G409" s="2">
        <v>1</v>
      </c>
      <c r="H409" s="15">
        <f t="shared" si="19"/>
        <v>528</v>
      </c>
    </row>
    <row r="410" spans="1:9">
      <c r="C410" s="2" t="s">
        <v>310</v>
      </c>
      <c r="D410" s="2">
        <v>102</v>
      </c>
      <c r="E410" s="2">
        <v>150</v>
      </c>
      <c r="F410" s="2"/>
      <c r="G410" s="2">
        <v>1</v>
      </c>
      <c r="H410" s="15">
        <f t="shared" si="19"/>
        <v>756</v>
      </c>
    </row>
    <row r="411" spans="1:9">
      <c r="C411" s="2" t="s">
        <v>311</v>
      </c>
      <c r="D411" s="2">
        <v>250</v>
      </c>
      <c r="E411" s="2">
        <v>190</v>
      </c>
      <c r="F411" s="2"/>
      <c r="G411" s="2">
        <v>1</v>
      </c>
      <c r="H411" s="15">
        <f t="shared" si="19"/>
        <v>1320</v>
      </c>
    </row>
    <row r="412" spans="1:9">
      <c r="A412">
        <v>1</v>
      </c>
      <c r="C412" s="2" t="s">
        <v>312</v>
      </c>
      <c r="D412" s="2">
        <v>150</v>
      </c>
      <c r="E412" s="2">
        <v>60</v>
      </c>
      <c r="F412" s="2"/>
      <c r="G412" s="2">
        <v>1</v>
      </c>
      <c r="H412" s="15">
        <f t="shared" si="19"/>
        <v>658</v>
      </c>
    </row>
    <row r="413" spans="1:9">
      <c r="C413" s="2" t="s">
        <v>314</v>
      </c>
      <c r="D413" s="2">
        <v>105</v>
      </c>
      <c r="E413" s="2">
        <v>100</v>
      </c>
      <c r="F413" s="2" t="s">
        <v>303</v>
      </c>
      <c r="G413" s="2">
        <v>1</v>
      </c>
      <c r="H413" s="15">
        <f>IF(D413*E413=0,0,(IF((D413+E413)&lt;=40,204,(IF((D413+E413)&lt;=130,(5.1-1.7*(D413+E413-40)/(130-40))*(D413+E413),(IF((D413+E413)&gt;=250,(D413+E413)*3,(3.4-0.4*((D413+E413)-130)/(250-130))*(D413+E413))))))))*G413+IF(F413=0,0,VLOOKUP(F413,$C$2:$H$573,6,FALSE))+IF(I413=0,0,VLOOKUP(I413,$C$2:$H$573,6,FALSE))*7+IF(J413=0,0,VLOOKUP(J413,$C$2:$H$573,6,FALSE))</f>
        <v>2027.8499999999997</v>
      </c>
      <c r="I413" t="s">
        <v>379</v>
      </c>
    </row>
    <row r="414" spans="1:9">
      <c r="C414" s="2" t="s">
        <v>315</v>
      </c>
      <c r="D414" s="2">
        <v>173</v>
      </c>
      <c r="E414" s="2">
        <v>105</v>
      </c>
      <c r="F414" s="2"/>
      <c r="G414" s="2">
        <v>1</v>
      </c>
      <c r="H414" s="15">
        <f t="shared" ref="H414:H430" si="20">IF(D414*E414=0,0,(IF((D414+E414)&lt;=40,204,(IF((D414+E414)&lt;=130,(5.1-1.7*(D414+E414-40)/(130-40))*(D414+E414),(IF((D414+E414)&gt;=250,(D414+E414)*3,(3.4-0.4*((D414+E414)-130)/(250-130))*(D414+E414))))))))*G414+IF(F414=0,0,VLOOKUP(F414,$C$2:$H$573,6,FALSE))+IF(I414=0,0,VLOOKUP(I414,$C$2:$H$573,6,FALSE))+IF(J414=0,0,VLOOKUP(J414,$C$2:$H$573,6,FALSE))</f>
        <v>834</v>
      </c>
    </row>
    <row r="415" spans="1:9">
      <c r="C415" s="2" t="s">
        <v>316</v>
      </c>
      <c r="D415" s="2">
        <v>185</v>
      </c>
      <c r="E415" s="2">
        <v>116</v>
      </c>
      <c r="F415" s="2"/>
      <c r="G415" s="2">
        <v>1</v>
      </c>
      <c r="H415" s="15">
        <f t="shared" si="20"/>
        <v>903</v>
      </c>
    </row>
    <row r="416" spans="1:9">
      <c r="A416">
        <v>1</v>
      </c>
      <c r="C416" s="2" t="s">
        <v>317</v>
      </c>
      <c r="D416" s="2">
        <v>185</v>
      </c>
      <c r="E416" s="2">
        <v>100</v>
      </c>
      <c r="F416" s="2" t="s">
        <v>529</v>
      </c>
      <c r="G416" s="2">
        <v>1</v>
      </c>
      <c r="H416" s="15">
        <f t="shared" si="20"/>
        <v>1346.47</v>
      </c>
    </row>
    <row r="417" spans="1:10">
      <c r="A417">
        <v>1</v>
      </c>
      <c r="C417" s="2" t="s">
        <v>318</v>
      </c>
      <c r="D417" s="2">
        <v>145</v>
      </c>
      <c r="E417" s="2">
        <v>103</v>
      </c>
      <c r="F417" s="2"/>
      <c r="G417" s="2">
        <v>1</v>
      </c>
      <c r="H417" s="15">
        <f t="shared" si="20"/>
        <v>745.65333333333331</v>
      </c>
    </row>
    <row r="418" spans="1:10">
      <c r="C418" s="2" t="s">
        <v>319</v>
      </c>
      <c r="D418" s="2">
        <v>150</v>
      </c>
      <c r="E418" s="2">
        <v>120</v>
      </c>
      <c r="F418" s="2"/>
      <c r="G418" s="2">
        <v>1</v>
      </c>
      <c r="H418" s="15">
        <f t="shared" si="20"/>
        <v>810</v>
      </c>
    </row>
    <row r="419" spans="1:10">
      <c r="A419">
        <v>1</v>
      </c>
      <c r="C419" s="2" t="s">
        <v>544</v>
      </c>
      <c r="D419" s="2">
        <v>130</v>
      </c>
      <c r="E419" s="2">
        <v>120</v>
      </c>
      <c r="F419" s="2"/>
      <c r="G419" s="2">
        <v>1</v>
      </c>
      <c r="H419" s="15">
        <f t="shared" si="20"/>
        <v>750</v>
      </c>
    </row>
    <row r="420" spans="1:10">
      <c r="A420">
        <v>1</v>
      </c>
      <c r="C420" s="2" t="s">
        <v>545</v>
      </c>
      <c r="D420" s="2">
        <v>100</v>
      </c>
      <c r="E420" s="2">
        <v>70</v>
      </c>
      <c r="F420" s="2"/>
      <c r="G420" s="2">
        <v>1</v>
      </c>
      <c r="H420" s="15">
        <f t="shared" si="20"/>
        <v>555.33333333333337</v>
      </c>
    </row>
    <row r="421" spans="1:10">
      <c r="C421" s="2" t="s">
        <v>534</v>
      </c>
      <c r="D421" s="2">
        <v>105</v>
      </c>
      <c r="E421" s="2">
        <v>70</v>
      </c>
      <c r="F421" s="2"/>
      <c r="G421" s="2">
        <v>1</v>
      </c>
      <c r="H421" s="15">
        <f t="shared" si="20"/>
        <v>568.75</v>
      </c>
    </row>
    <row r="422" spans="1:10">
      <c r="C422" s="2" t="s">
        <v>535</v>
      </c>
      <c r="D422" s="2">
        <v>70</v>
      </c>
      <c r="E422" s="2">
        <v>105</v>
      </c>
      <c r="F422" s="2"/>
      <c r="G422" s="2">
        <v>1</v>
      </c>
      <c r="H422" s="15">
        <f t="shared" si="20"/>
        <v>568.75</v>
      </c>
    </row>
    <row r="423" spans="1:10">
      <c r="A423">
        <v>1</v>
      </c>
      <c r="C423" s="2" t="s">
        <v>320</v>
      </c>
      <c r="D423" s="2">
        <v>130</v>
      </c>
      <c r="E423" s="2">
        <v>115</v>
      </c>
      <c r="F423" s="2"/>
      <c r="G423" s="2">
        <v>1</v>
      </c>
      <c r="H423" s="15">
        <f t="shared" si="20"/>
        <v>739.08333333333337</v>
      </c>
    </row>
    <row r="424" spans="1:10">
      <c r="A424">
        <v>1</v>
      </c>
      <c r="C424" s="2" t="s">
        <v>321</v>
      </c>
      <c r="D424" s="2">
        <v>100</v>
      </c>
      <c r="E424" s="2">
        <v>90</v>
      </c>
      <c r="F424" s="2"/>
      <c r="G424" s="2">
        <v>1</v>
      </c>
      <c r="H424" s="15">
        <f t="shared" si="20"/>
        <v>608</v>
      </c>
    </row>
    <row r="425" spans="1:10">
      <c r="A425">
        <v>1</v>
      </c>
      <c r="C425" s="2" t="s">
        <v>543</v>
      </c>
      <c r="D425" s="2">
        <v>80</v>
      </c>
      <c r="E425" s="2">
        <v>55</v>
      </c>
      <c r="F425" s="2" t="s">
        <v>404</v>
      </c>
      <c r="G425" s="2">
        <v>1</v>
      </c>
      <c r="H425" s="15">
        <f t="shared" si="20"/>
        <v>660.75</v>
      </c>
    </row>
    <row r="426" spans="1:10">
      <c r="A426">
        <v>1</v>
      </c>
      <c r="C426" s="2" t="s">
        <v>399</v>
      </c>
      <c r="D426" s="2">
        <v>85</v>
      </c>
      <c r="E426" s="2">
        <v>65</v>
      </c>
      <c r="F426" s="2" t="s">
        <v>400</v>
      </c>
      <c r="G426" s="2">
        <v>1</v>
      </c>
      <c r="H426" s="15">
        <f t="shared" si="20"/>
        <v>704</v>
      </c>
    </row>
    <row r="427" spans="1:10">
      <c r="A427">
        <v>1</v>
      </c>
      <c r="C427" s="2" t="s">
        <v>519</v>
      </c>
      <c r="D427" s="2">
        <v>85</v>
      </c>
      <c r="E427" s="2">
        <v>115</v>
      </c>
      <c r="F427" s="2" t="s">
        <v>515</v>
      </c>
      <c r="G427" s="2">
        <v>1</v>
      </c>
      <c r="H427" s="15">
        <f t="shared" si="20"/>
        <v>886.74666666666656</v>
      </c>
    </row>
    <row r="428" spans="1:10">
      <c r="A428">
        <v>1</v>
      </c>
      <c r="C428" s="2" t="s">
        <v>520</v>
      </c>
      <c r="D428" s="2">
        <v>112</v>
      </c>
      <c r="E428" s="2">
        <v>27</v>
      </c>
      <c r="F428" s="2"/>
      <c r="G428" s="2">
        <v>1</v>
      </c>
      <c r="H428" s="15">
        <f t="shared" si="20"/>
        <v>468.43</v>
      </c>
    </row>
    <row r="429" spans="1:10">
      <c r="A429">
        <v>1</v>
      </c>
      <c r="C429" s="2" t="s">
        <v>521</v>
      </c>
      <c r="D429" s="2">
        <v>248</v>
      </c>
      <c r="E429" s="2">
        <v>150</v>
      </c>
      <c r="F429" s="2" t="s">
        <v>522</v>
      </c>
      <c r="G429" s="2">
        <v>0.82699999999999996</v>
      </c>
      <c r="H429" s="15">
        <f t="shared" si="20"/>
        <v>1515.4380000000001</v>
      </c>
    </row>
    <row r="430" spans="1:10">
      <c r="A430">
        <v>1</v>
      </c>
      <c r="C430" s="2" t="s">
        <v>531</v>
      </c>
      <c r="D430" s="2">
        <v>210</v>
      </c>
      <c r="E430" s="2">
        <v>145</v>
      </c>
      <c r="F430" s="2" t="s">
        <v>303</v>
      </c>
      <c r="G430" s="2">
        <v>1</v>
      </c>
      <c r="H430" s="15" t="e">
        <f t="shared" si="20"/>
        <v>#N/A</v>
      </c>
      <c r="I430" t="s">
        <v>533</v>
      </c>
      <c r="J430" t="s">
        <v>534</v>
      </c>
    </row>
    <row r="431" spans="1:10">
      <c r="A431">
        <v>1</v>
      </c>
      <c r="C431" s="2" t="s">
        <v>532</v>
      </c>
      <c r="D431" s="2">
        <v>125</v>
      </c>
      <c r="E431" s="2">
        <v>70</v>
      </c>
      <c r="F431" s="2" t="s">
        <v>380</v>
      </c>
      <c r="G431" s="2">
        <v>1</v>
      </c>
      <c r="H431" s="15">
        <f>IF(D431*E431=0,0,(IF((D431+E431)&lt;=40,204,(IF((D431+E431)&lt;=130,(5.1-1.7*(D431+E431-40)/(130-40))*(D431+E431),(IF((D431+E431)&gt;=250,(D431+E431)*3,(3.4-0.4*((D431+E431)-130)/(250-130))*(D431+E431))))))))*G431+IF(F431=0,0,VLOOKUP(F431,$C$2:$H$573,6,FALSE))*7+IF(I431=0,0,VLOOKUP(I431,$C$2:$H$573,6,FALSE))+IF(J431=0,0,VLOOKUP(J431,$C$2:$H$573,6,FALSE))</f>
        <v>1885.125</v>
      </c>
    </row>
    <row r="432" spans="1:10">
      <c r="A432">
        <v>1</v>
      </c>
      <c r="C432" s="2" t="s">
        <v>536</v>
      </c>
      <c r="D432" s="2">
        <v>135</v>
      </c>
      <c r="E432" s="2">
        <v>95</v>
      </c>
      <c r="F432" s="2"/>
      <c r="G432" s="2">
        <v>1</v>
      </c>
      <c r="H432" s="15">
        <f>IF(D432*E432=0,0,(IF((D432+E432)&lt;=40,204,(IF((D432+E432)&lt;=130,(5.1-1.7*(D432+E432-40)/(130-40))*(D432+E432),(IF((D432+E432)&gt;=250,(D432+E432)*3,(3.4-0.4*((D432+E432)-130)/(250-130))*(D432+E432))))))))*G432+IF(F432=0,0,VLOOKUP(F432,$C$2:$H$573,6,FALSE))+IF(I432=0,0,VLOOKUP(I432,$C$2:$H$573,6,FALSE))+IF(J432=0,0,VLOOKUP(J432,$C$2:$H$573,6,FALSE))</f>
        <v>705.33333333333326</v>
      </c>
    </row>
    <row r="433" spans="3:11">
      <c r="C433" s="2" t="s">
        <v>606</v>
      </c>
      <c r="D433" s="2">
        <v>210</v>
      </c>
      <c r="E433" s="2">
        <v>85</v>
      </c>
      <c r="F433" s="2" t="s">
        <v>334</v>
      </c>
      <c r="G433" s="2">
        <v>1</v>
      </c>
      <c r="H433" s="15">
        <f>IF(D433*E433=0,0,(IF((D433+E433)&lt;=40,204,(IF((D433+E433)&lt;=130,(5.1-1.7*(D433+E433-40)/(130-40))*(D433+E433),(IF((D433+E433)&gt;=250,(D433+E433)*3,(3.4-0.4*((D433+E433)-130)/(250-130))*(D433+E433))))))))*G433+IF(F433=0,0,VLOOKUP(F433,$C$2:$H$573,6,FALSE))+IF(I433=0,0,VLOOKUP(I433,$C$2:$H$573,6,FALSE))+IF(J433=0,0,VLOOKUP(J433,$C$2:$H$573,6,FALSE))</f>
        <v>1217.9166666666665</v>
      </c>
    </row>
    <row r="434" spans="3:11">
      <c r="C434" s="2" t="s">
        <v>607</v>
      </c>
      <c r="D434" s="2">
        <v>100</v>
      </c>
      <c r="E434" s="2">
        <v>135</v>
      </c>
      <c r="F434" s="2" t="s">
        <v>533</v>
      </c>
      <c r="G434" s="2">
        <v>1</v>
      </c>
      <c r="H434" s="15" t="e">
        <f>IF(D434*E434=0,0,(IF((D434+E434)&lt;=40,204,(IF((D434+E434)&lt;=130,(5.1-1.7*(D434+E434-40)/(130-40))*(D434+E434),(IF((D434+E434)&gt;=250,(D434+E434)*3,(3.4-0.4*((D434+E434)-130)/(250-130))*(D434+E434))))))))*G434+IF(F434=0,0,VLOOKUP(F434,$C$2:$H$573,6,FALSE))+IF(I434=0,0,VLOOKUP(I434,$C$2:$H$573,6,FALSE))*6+IF(J434=0,0,VLOOKUP(J434,$C$2:$H$573,6,FALSE))</f>
        <v>#N/A</v>
      </c>
      <c r="I434" t="s">
        <v>608</v>
      </c>
      <c r="K434" s="6" t="s">
        <v>609</v>
      </c>
    </row>
    <row r="435" spans="3:11">
      <c r="G435" s="2"/>
      <c r="H435" s="15">
        <f t="shared" ref="H435:H468" si="21">IF(D435*E435=0,0,(IF((D435+E435)&lt;=40,204,(IF((D435+E435)&lt;=130,(5.1-1.7*(D435+E435-40)/(130-40))*(D435+E435),(IF((D435+E435)&gt;=250,(D435+E435)*3,(3.4-0.4*((D435+E435)-130)/(250-130))*(D435+E435))))))))*G435+IF(F435=0,0,VLOOKUP(F435,$C$2:$H$573,6,FALSE))</f>
        <v>0</v>
      </c>
    </row>
    <row r="436" spans="3:11">
      <c r="G436" s="2"/>
      <c r="H436" s="15">
        <f t="shared" si="21"/>
        <v>0</v>
      </c>
    </row>
    <row r="437" spans="3:11">
      <c r="C437" s="2" t="s">
        <v>328</v>
      </c>
      <c r="D437" s="2">
        <v>72</v>
      </c>
      <c r="E437" s="7">
        <v>14</v>
      </c>
      <c r="F437" s="7"/>
      <c r="G437" s="2">
        <v>1</v>
      </c>
      <c r="H437" s="15">
        <f t="shared" si="21"/>
        <v>363.87555555555554</v>
      </c>
    </row>
    <row r="438" spans="3:11">
      <c r="C438" s="2" t="s">
        <v>329</v>
      </c>
      <c r="D438" s="2">
        <v>93</v>
      </c>
      <c r="E438" s="7">
        <v>17</v>
      </c>
      <c r="F438" s="7"/>
      <c r="G438" s="2">
        <v>1</v>
      </c>
      <c r="H438" s="15">
        <f t="shared" si="21"/>
        <v>415.55555555555554</v>
      </c>
    </row>
    <row r="439" spans="3:11">
      <c r="C439" s="2" t="s">
        <v>330</v>
      </c>
      <c r="D439" s="2">
        <v>65</v>
      </c>
      <c r="E439" s="7">
        <v>20</v>
      </c>
      <c r="F439" s="7"/>
      <c r="G439" s="2">
        <v>1</v>
      </c>
      <c r="H439" s="15">
        <f t="shared" si="21"/>
        <v>361.25</v>
      </c>
    </row>
    <row r="440" spans="3:11">
      <c r="C440" s="2" t="s">
        <v>331</v>
      </c>
      <c r="D440" s="2">
        <v>180</v>
      </c>
      <c r="E440" s="7">
        <v>55</v>
      </c>
      <c r="F440" s="7"/>
      <c r="G440" s="2">
        <v>1</v>
      </c>
      <c r="H440" s="15">
        <f t="shared" si="21"/>
        <v>716.75</v>
      </c>
    </row>
    <row r="441" spans="3:11">
      <c r="C441" s="2" t="s">
        <v>313</v>
      </c>
      <c r="D441" s="2">
        <v>70</v>
      </c>
      <c r="E441" s="7">
        <v>10</v>
      </c>
      <c r="F441" s="7"/>
      <c r="G441" s="2">
        <v>1</v>
      </c>
      <c r="H441" s="15">
        <f t="shared" si="21"/>
        <v>347.55555555555554</v>
      </c>
    </row>
    <row r="442" spans="3:11">
      <c r="C442" s="2" t="s">
        <v>526</v>
      </c>
      <c r="D442" s="2">
        <v>230</v>
      </c>
      <c r="E442" s="7">
        <v>20</v>
      </c>
      <c r="F442" s="7"/>
      <c r="G442" s="2">
        <v>1</v>
      </c>
      <c r="H442" s="15">
        <f t="shared" si="21"/>
        <v>750</v>
      </c>
    </row>
    <row r="443" spans="3:11">
      <c r="C443" s="2" t="s">
        <v>527</v>
      </c>
      <c r="D443" s="2">
        <v>193</v>
      </c>
      <c r="E443" s="7">
        <v>22</v>
      </c>
      <c r="F443" s="7"/>
      <c r="G443" s="2">
        <v>1</v>
      </c>
      <c r="H443" s="15">
        <f t="shared" si="21"/>
        <v>670.08333333333337</v>
      </c>
    </row>
    <row r="444" spans="3:11">
      <c r="C444" s="2" t="s">
        <v>528</v>
      </c>
      <c r="D444" s="2">
        <v>100</v>
      </c>
      <c r="E444" s="7">
        <v>11</v>
      </c>
      <c r="F444" s="7"/>
      <c r="G444" s="2">
        <v>1</v>
      </c>
      <c r="H444" s="15">
        <f t="shared" si="21"/>
        <v>417.23666666666662</v>
      </c>
    </row>
    <row r="445" spans="3:11">
      <c r="C445" s="2" t="s">
        <v>529</v>
      </c>
      <c r="D445" s="2">
        <v>130</v>
      </c>
      <c r="E445" s="7">
        <v>17</v>
      </c>
      <c r="F445" s="7"/>
      <c r="G445" s="2">
        <v>1</v>
      </c>
      <c r="H445" s="15">
        <f t="shared" si="21"/>
        <v>491.46999999999997</v>
      </c>
    </row>
    <row r="446" spans="3:11">
      <c r="C446" s="2" t="s">
        <v>332</v>
      </c>
      <c r="D446" s="2">
        <v>125</v>
      </c>
      <c r="E446" s="7">
        <v>18</v>
      </c>
      <c r="F446" s="7"/>
      <c r="G446" s="2">
        <v>1</v>
      </c>
      <c r="H446" s="15">
        <f t="shared" si="21"/>
        <v>480.00333333333333</v>
      </c>
    </row>
    <row r="447" spans="3:11">
      <c r="C447" s="2" t="s">
        <v>333</v>
      </c>
      <c r="D447" s="2">
        <v>135</v>
      </c>
      <c r="E447" s="7">
        <v>25</v>
      </c>
      <c r="F447" s="7"/>
      <c r="G447" s="2">
        <v>1</v>
      </c>
      <c r="H447" s="15">
        <f t="shared" si="21"/>
        <v>528</v>
      </c>
    </row>
    <row r="448" spans="3:11">
      <c r="C448" s="2" t="s">
        <v>334</v>
      </c>
      <c r="D448" s="2">
        <v>60</v>
      </c>
      <c r="E448" s="7">
        <v>15</v>
      </c>
      <c r="F448" s="7"/>
      <c r="G448" s="2">
        <v>1</v>
      </c>
      <c r="H448" s="15">
        <f t="shared" si="21"/>
        <v>332.91666666666663</v>
      </c>
    </row>
    <row r="449" spans="3:9">
      <c r="C449" s="2" t="s">
        <v>335</v>
      </c>
      <c r="D449" s="2">
        <v>185</v>
      </c>
      <c r="E449" s="7">
        <v>20</v>
      </c>
      <c r="F449" s="7"/>
      <c r="G449" s="2">
        <v>1</v>
      </c>
      <c r="H449" s="15">
        <f t="shared" si="21"/>
        <v>645.75</v>
      </c>
      <c r="I449" s="57"/>
    </row>
    <row r="450" spans="3:9">
      <c r="C450" s="2" t="s">
        <v>513</v>
      </c>
      <c r="D450" s="2">
        <v>98</v>
      </c>
      <c r="E450" s="7">
        <v>22</v>
      </c>
      <c r="F450" s="7"/>
      <c r="G450" s="2">
        <v>1</v>
      </c>
      <c r="H450" s="15">
        <f t="shared" si="21"/>
        <v>430.66666666666663</v>
      </c>
      <c r="I450" s="57"/>
    </row>
    <row r="451" spans="3:9">
      <c r="G451" s="2"/>
      <c r="H451" s="15">
        <f t="shared" si="21"/>
        <v>0</v>
      </c>
    </row>
    <row r="452" spans="3:9">
      <c r="G452" s="2"/>
      <c r="H452" s="15">
        <f t="shared" si="21"/>
        <v>0</v>
      </c>
    </row>
    <row r="453" spans="3:9">
      <c r="C453" s="2" t="s">
        <v>336</v>
      </c>
      <c r="D453" s="2">
        <v>100</v>
      </c>
      <c r="E453" s="2">
        <v>15</v>
      </c>
      <c r="F453" s="2"/>
      <c r="G453" s="2">
        <v>1</v>
      </c>
      <c r="H453" s="15">
        <f t="shared" si="21"/>
        <v>423.58333333333326</v>
      </c>
    </row>
    <row r="454" spans="3:9">
      <c r="C454" s="2" t="s">
        <v>337</v>
      </c>
      <c r="D454" s="2">
        <v>65</v>
      </c>
      <c r="E454" s="2">
        <v>15</v>
      </c>
      <c r="F454" s="2"/>
      <c r="G454" s="2">
        <v>1</v>
      </c>
      <c r="H454" s="15">
        <f t="shared" si="21"/>
        <v>347.55555555555554</v>
      </c>
    </row>
    <row r="455" spans="3:9">
      <c r="C455" s="2" t="s">
        <v>338</v>
      </c>
      <c r="D455" s="2">
        <v>145</v>
      </c>
      <c r="E455" s="2">
        <v>15</v>
      </c>
      <c r="F455" s="2"/>
      <c r="G455" s="2">
        <v>1</v>
      </c>
      <c r="H455" s="15">
        <f t="shared" si="21"/>
        <v>528</v>
      </c>
    </row>
    <row r="456" spans="3:9">
      <c r="C456" s="2" t="s">
        <v>339</v>
      </c>
      <c r="D456" s="2">
        <v>200</v>
      </c>
      <c r="E456" s="2">
        <v>17</v>
      </c>
      <c r="F456" s="2"/>
      <c r="G456" s="2">
        <v>1</v>
      </c>
      <c r="H456" s="15">
        <f t="shared" si="21"/>
        <v>674.87</v>
      </c>
    </row>
    <row r="457" spans="3:9">
      <c r="C457" s="2" t="s">
        <v>340</v>
      </c>
      <c r="D457" s="2">
        <v>135</v>
      </c>
      <c r="E457" s="2">
        <v>20</v>
      </c>
      <c r="F457" s="2"/>
      <c r="G457" s="2">
        <v>1</v>
      </c>
      <c r="H457" s="15">
        <f t="shared" si="21"/>
        <v>514.08333333333326</v>
      </c>
    </row>
    <row r="458" spans="3:9">
      <c r="C458" s="2" t="s">
        <v>341</v>
      </c>
      <c r="D458" s="2">
        <v>230</v>
      </c>
      <c r="E458" s="2">
        <v>35</v>
      </c>
      <c r="F458" s="2"/>
      <c r="G458" s="2">
        <v>1</v>
      </c>
      <c r="H458" s="15">
        <f t="shared" si="21"/>
        <v>795</v>
      </c>
    </row>
    <row r="459" spans="3:9">
      <c r="C459" s="2" t="s">
        <v>342</v>
      </c>
      <c r="D459" s="2">
        <v>230</v>
      </c>
      <c r="E459" s="2">
        <v>10</v>
      </c>
      <c r="F459" s="2"/>
      <c r="G459" s="2">
        <v>1</v>
      </c>
      <c r="H459" s="15">
        <f t="shared" si="21"/>
        <v>728</v>
      </c>
    </row>
    <row r="460" spans="3:9">
      <c r="C460" s="2" t="s">
        <v>343</v>
      </c>
      <c r="D460" s="2">
        <v>240</v>
      </c>
      <c r="E460" s="2">
        <v>20</v>
      </c>
      <c r="F460" s="2"/>
      <c r="G460" s="2">
        <v>1</v>
      </c>
      <c r="H460" s="15">
        <f t="shared" si="21"/>
        <v>780</v>
      </c>
    </row>
    <row r="461" spans="3:9">
      <c r="C461" s="2" t="s">
        <v>344</v>
      </c>
      <c r="D461" s="2">
        <v>165</v>
      </c>
      <c r="E461" s="2">
        <v>30</v>
      </c>
      <c r="F461" s="2"/>
      <c r="G461" s="2">
        <v>1</v>
      </c>
      <c r="H461" s="15">
        <f t="shared" si="21"/>
        <v>620.75</v>
      </c>
    </row>
    <row r="462" spans="3:9">
      <c r="C462" s="2" t="s">
        <v>345</v>
      </c>
      <c r="D462" s="2">
        <v>145</v>
      </c>
      <c r="E462" s="2">
        <v>25</v>
      </c>
      <c r="F462" s="2"/>
      <c r="G462" s="2">
        <v>1</v>
      </c>
      <c r="H462" s="15">
        <f t="shared" si="21"/>
        <v>555.33333333333337</v>
      </c>
    </row>
    <row r="463" spans="3:9">
      <c r="C463" s="2" t="s">
        <v>346</v>
      </c>
      <c r="D463" s="2">
        <v>300</v>
      </c>
      <c r="E463" s="2">
        <v>15</v>
      </c>
      <c r="F463" s="2"/>
      <c r="G463" s="2">
        <v>1</v>
      </c>
      <c r="H463" s="15">
        <f t="shared" si="21"/>
        <v>945</v>
      </c>
    </row>
    <row r="464" spans="3:9">
      <c r="C464" s="2" t="s">
        <v>347</v>
      </c>
      <c r="D464" s="2">
        <v>100</v>
      </c>
      <c r="E464" s="2">
        <v>20</v>
      </c>
      <c r="F464" s="2"/>
      <c r="G464" s="2">
        <v>1</v>
      </c>
      <c r="H464" s="15">
        <f t="shared" si="21"/>
        <v>430.66666666666663</v>
      </c>
    </row>
    <row r="465" spans="1:17">
      <c r="C465" s="2" t="s">
        <v>348</v>
      </c>
      <c r="D465" s="2">
        <v>160</v>
      </c>
      <c r="E465" s="2">
        <v>70</v>
      </c>
      <c r="F465" s="2"/>
      <c r="G465" s="2">
        <v>1</v>
      </c>
      <c r="H465" s="15">
        <f t="shared" si="21"/>
        <v>705.33333333333326</v>
      </c>
    </row>
    <row r="466" spans="1:17">
      <c r="G466" s="2"/>
      <c r="H466" s="15">
        <f t="shared" si="21"/>
        <v>0</v>
      </c>
    </row>
    <row r="467" spans="1:17">
      <c r="G467" s="2"/>
      <c r="H467" s="15">
        <f t="shared" si="21"/>
        <v>0</v>
      </c>
    </row>
    <row r="468" spans="1:17">
      <c r="C468" s="8" t="s">
        <v>27</v>
      </c>
      <c r="D468" s="9" t="s">
        <v>2</v>
      </c>
      <c r="E468" s="10"/>
      <c r="F468" s="11"/>
      <c r="G468" s="2"/>
      <c r="H468" s="15" t="e">
        <f t="shared" si="21"/>
        <v>#VALUE!</v>
      </c>
      <c r="I468" s="12" t="s">
        <v>269</v>
      </c>
      <c r="J468" s="6"/>
      <c r="N468" s="21"/>
      <c r="P468" s="19"/>
      <c r="Q468"/>
    </row>
    <row r="469" spans="1:17">
      <c r="A469" t="s">
        <v>577</v>
      </c>
      <c r="C469" s="13" t="s">
        <v>594</v>
      </c>
      <c r="D469" s="14">
        <v>260</v>
      </c>
      <c r="E469" s="14">
        <v>260</v>
      </c>
      <c r="F469" s="14">
        <v>12</v>
      </c>
      <c r="G469" s="2">
        <v>0.04</v>
      </c>
      <c r="H469" s="15">
        <f>IF(D469*E469=0,0,(IF((D469+E469)&lt;=40,204,(IF((D469+E469)&lt;=130,(5.1-1.7*(D469+E469-40)/(130-40))*(D469+E469),(IF((D469+E469)&gt;=250,(D469+E469)*3,(3.4-0.4*((D469+E469)-130)/(250-130))*(D469+E469))))))))*SQRT(F469)*G469</f>
        <v>216.15994078459585</v>
      </c>
      <c r="I469" s="14"/>
      <c r="J469" s="6"/>
      <c r="N469" s="21"/>
      <c r="P469" s="19"/>
      <c r="Q469"/>
    </row>
    <row r="470" spans="1:17">
      <c r="A470" t="s">
        <v>577</v>
      </c>
      <c r="C470" s="13" t="s">
        <v>571</v>
      </c>
      <c r="D470" s="14">
        <v>370</v>
      </c>
      <c r="E470" s="14">
        <v>370</v>
      </c>
      <c r="F470" s="14">
        <v>20</v>
      </c>
      <c r="G470" s="2">
        <v>0.04</v>
      </c>
      <c r="H470" s="15">
        <f t="shared" ref="H470:H486" si="22">IF(D470*E470=0,0,(IF((D470+E470)&lt;=40,204,(IF((D470+E470)&lt;=130,(5.1-1.7*(D470+E470-40)/(130-40))*(D470+E470),(IF((D470+E470)&gt;=250,(D470+E470)*3,(3.4-0.4*((D470+E470)-130)/(250-130))*(D470+E470))))))))*SQRT(F470)*G470</f>
        <v>397.12567280396269</v>
      </c>
      <c r="I470" s="14"/>
      <c r="J470" s="6"/>
      <c r="N470" s="21"/>
      <c r="P470" s="19"/>
      <c r="Q470"/>
    </row>
    <row r="471" spans="1:17">
      <c r="C471" s="13" t="s">
        <v>602</v>
      </c>
      <c r="D471" s="14">
        <v>240</v>
      </c>
      <c r="E471" s="14">
        <v>225</v>
      </c>
      <c r="F471" s="14">
        <v>13</v>
      </c>
      <c r="G471" s="2">
        <v>0.04</v>
      </c>
      <c r="H471" s="15">
        <f t="shared" si="22"/>
        <v>201.18976117089059</v>
      </c>
      <c r="I471" s="14"/>
      <c r="J471" s="6"/>
      <c r="N471" s="21"/>
      <c r="P471" s="19"/>
      <c r="Q471"/>
    </row>
    <row r="472" spans="1:17">
      <c r="A472" t="s">
        <v>577</v>
      </c>
      <c r="C472" s="13" t="s">
        <v>588</v>
      </c>
      <c r="D472" s="14">
        <v>230</v>
      </c>
      <c r="E472" s="14">
        <v>230</v>
      </c>
      <c r="F472" s="14">
        <v>15</v>
      </c>
      <c r="G472" s="2">
        <v>0.04</v>
      </c>
      <c r="H472" s="15">
        <f t="shared" si="22"/>
        <v>213.78868071064943</v>
      </c>
      <c r="I472" s="14"/>
      <c r="J472" s="6"/>
      <c r="N472" s="21"/>
      <c r="P472" s="19"/>
      <c r="Q472"/>
    </row>
    <row r="473" spans="1:17">
      <c r="A473" t="s">
        <v>577</v>
      </c>
      <c r="C473" s="13" t="s">
        <v>595</v>
      </c>
      <c r="D473" s="14">
        <v>190</v>
      </c>
      <c r="E473" s="14">
        <v>95</v>
      </c>
      <c r="F473" s="14">
        <v>12</v>
      </c>
      <c r="G473" s="2">
        <v>0.04</v>
      </c>
      <c r="H473" s="15">
        <f t="shared" si="22"/>
        <v>118.4722752377112</v>
      </c>
      <c r="I473" s="14"/>
      <c r="J473" s="6"/>
      <c r="N473" s="21"/>
      <c r="P473" s="19"/>
      <c r="Q473"/>
    </row>
    <row r="474" spans="1:17">
      <c r="C474" s="13" t="s">
        <v>603</v>
      </c>
      <c r="D474" s="14">
        <v>255</v>
      </c>
      <c r="E474" s="14">
        <v>255</v>
      </c>
      <c r="F474" s="14">
        <v>17</v>
      </c>
      <c r="G474" s="2">
        <v>0.04</v>
      </c>
      <c r="H474" s="15">
        <f t="shared" si="22"/>
        <v>252.33406428780083</v>
      </c>
      <c r="I474" s="14"/>
      <c r="J474" s="6"/>
      <c r="N474" s="21"/>
      <c r="P474" s="19"/>
      <c r="Q474"/>
    </row>
    <row r="475" spans="1:17">
      <c r="C475" s="13" t="s">
        <v>604</v>
      </c>
      <c r="D475" s="14">
        <v>195</v>
      </c>
      <c r="E475" s="14">
        <v>150</v>
      </c>
      <c r="F475" s="14">
        <v>15</v>
      </c>
      <c r="G475" s="2">
        <v>0.04</v>
      </c>
      <c r="H475" s="15">
        <f t="shared" si="22"/>
        <v>160.34151053298706</v>
      </c>
      <c r="I475" s="14"/>
      <c r="J475" s="6"/>
      <c r="N475" s="21"/>
      <c r="P475" s="19"/>
      <c r="Q475"/>
    </row>
    <row r="476" spans="1:17">
      <c r="C476" s="13" t="s">
        <v>616</v>
      </c>
      <c r="D476" s="14">
        <v>123</v>
      </c>
      <c r="E476" s="14">
        <v>123</v>
      </c>
      <c r="F476" s="14">
        <v>13</v>
      </c>
      <c r="G476" s="2">
        <v>0.04</v>
      </c>
      <c r="H476" s="15">
        <f t="shared" ref="H476" si="23">IF(D476*E476=0,0,(IF((D476+E476)&lt;=40,204,(IF((D476+E476)&lt;=130,(5.1-1.7*(D476+E476-40)/(130-40))*(D476+E476),(IF((D476+E476)&gt;=250,(D476+E476)*3,(3.4-0.4*((D476+E476)-130)/(250-130))*(D476+E476))))))))*SQRT(F476)*G476</f>
        <v>106.90892197903783</v>
      </c>
      <c r="I476" s="14"/>
      <c r="J476" s="6"/>
      <c r="N476" s="21"/>
      <c r="P476" s="19"/>
      <c r="Q476"/>
    </row>
    <row r="477" spans="1:17">
      <c r="A477" t="s">
        <v>577</v>
      </c>
      <c r="C477" s="13" t="s">
        <v>583</v>
      </c>
      <c r="D477" s="14">
        <v>280</v>
      </c>
      <c r="E477" s="14">
        <v>54</v>
      </c>
      <c r="F477" s="14">
        <v>11</v>
      </c>
      <c r="G477" s="2">
        <v>0.04</v>
      </c>
      <c r="H477" s="15">
        <f t="shared" si="22"/>
        <v>132.93032159744442</v>
      </c>
      <c r="I477" s="14"/>
      <c r="J477" s="6"/>
      <c r="N477" s="21"/>
      <c r="P477" s="19"/>
      <c r="Q477"/>
    </row>
    <row r="478" spans="1:17">
      <c r="A478" t="s">
        <v>577</v>
      </c>
      <c r="C478" s="13" t="s">
        <v>584</v>
      </c>
      <c r="D478" s="14">
        <v>420</v>
      </c>
      <c r="E478" s="14">
        <v>81</v>
      </c>
      <c r="F478" s="14">
        <v>11</v>
      </c>
      <c r="G478" s="2">
        <v>0.04</v>
      </c>
      <c r="H478" s="15">
        <f t="shared" si="22"/>
        <v>199.39548239616664</v>
      </c>
      <c r="I478" s="14"/>
      <c r="J478" s="6"/>
      <c r="N478" s="21"/>
      <c r="P478" s="19"/>
      <c r="Q478"/>
    </row>
    <row r="479" spans="1:17">
      <c r="A479" t="s">
        <v>577</v>
      </c>
      <c r="C479" s="13" t="s">
        <v>589</v>
      </c>
      <c r="D479" s="14">
        <v>180</v>
      </c>
      <c r="E479" s="14">
        <v>101</v>
      </c>
      <c r="F479" s="14">
        <v>11</v>
      </c>
      <c r="G479" s="2">
        <v>0.04</v>
      </c>
      <c r="H479" s="15">
        <f t="shared" si="22"/>
        <v>111.83658793078408</v>
      </c>
      <c r="I479" s="14"/>
      <c r="J479" s="6"/>
      <c r="N479" s="21"/>
      <c r="P479" s="19"/>
      <c r="Q479"/>
    </row>
    <row r="480" spans="1:17">
      <c r="A480" t="s">
        <v>577</v>
      </c>
      <c r="C480" s="13" t="s">
        <v>590</v>
      </c>
      <c r="D480" s="14">
        <v>235</v>
      </c>
      <c r="E480" s="14">
        <v>132</v>
      </c>
      <c r="F480" s="14">
        <v>16</v>
      </c>
      <c r="G480" s="2">
        <v>0.04</v>
      </c>
      <c r="H480" s="15">
        <f t="shared" si="22"/>
        <v>176.16</v>
      </c>
      <c r="I480" s="14"/>
      <c r="J480" s="6"/>
      <c r="N480" s="21"/>
      <c r="P480" s="19"/>
      <c r="Q480"/>
    </row>
    <row r="481" spans="1:17">
      <c r="A481" t="s">
        <v>577</v>
      </c>
      <c r="C481" s="13" t="s">
        <v>585</v>
      </c>
      <c r="D481" s="14">
        <v>53</v>
      </c>
      <c r="E481" s="14">
        <v>40</v>
      </c>
      <c r="F481" s="14">
        <v>15</v>
      </c>
      <c r="G481" s="2">
        <v>0.04</v>
      </c>
      <c r="H481" s="15">
        <f t="shared" si="22"/>
        <v>59.054733665191186</v>
      </c>
      <c r="I481" s="14"/>
      <c r="J481" s="6"/>
      <c r="N481" s="21"/>
      <c r="P481" s="19"/>
      <c r="Q481"/>
    </row>
    <row r="482" spans="1:17">
      <c r="A482" t="s">
        <v>577</v>
      </c>
      <c r="C482" s="13" t="s">
        <v>586</v>
      </c>
      <c r="D482" s="14">
        <v>53</v>
      </c>
      <c r="E482" s="14">
        <v>41</v>
      </c>
      <c r="F482" s="14">
        <v>9</v>
      </c>
      <c r="G482" s="2">
        <v>0.04</v>
      </c>
      <c r="H482" s="15">
        <f t="shared" si="22"/>
        <v>46.022399999999998</v>
      </c>
      <c r="I482" s="14"/>
      <c r="J482" s="6"/>
      <c r="N482" s="21"/>
      <c r="P482" s="19"/>
      <c r="Q482"/>
    </row>
    <row r="483" spans="1:17">
      <c r="A483" t="s">
        <v>577</v>
      </c>
      <c r="C483" s="13" t="s">
        <v>587</v>
      </c>
      <c r="D483" s="14">
        <v>119</v>
      </c>
      <c r="E483" s="14">
        <v>79</v>
      </c>
      <c r="F483" s="14">
        <v>12</v>
      </c>
      <c r="G483" s="2">
        <v>0.04</v>
      </c>
      <c r="H483" s="15">
        <f t="shared" si="22"/>
        <v>87.062573072934157</v>
      </c>
      <c r="I483" s="14"/>
      <c r="J483" s="6"/>
      <c r="N483" s="21"/>
      <c r="P483" s="19"/>
      <c r="Q483"/>
    </row>
    <row r="484" spans="1:17">
      <c r="A484" t="s">
        <v>577</v>
      </c>
      <c r="C484" s="13" t="s">
        <v>627</v>
      </c>
      <c r="D484" s="14">
        <v>85</v>
      </c>
      <c r="E484" s="14">
        <v>60</v>
      </c>
      <c r="F484" s="14">
        <v>8</v>
      </c>
      <c r="G484" s="2">
        <v>0.04</v>
      </c>
      <c r="H484" s="15">
        <f t="shared" ref="H484:H485" si="24">IF(D484*E484=0,0,(IF((D484+E484)&lt;=40,204,(IF((D484+E484)&lt;=130,(5.1-1.7*(D484+E484-40)/(130-40))*(D484+E484),(IF((D484+E484)&gt;=250,(D484+E484)*3,(3.4-0.4*((D484+E484)-130)/(250-130))*(D484+E484))))))))*SQRT(F484)*G484</f>
        <v>54.95633903381848</v>
      </c>
      <c r="I484" s="14"/>
      <c r="J484" s="6"/>
      <c r="N484" s="21"/>
      <c r="P484" s="19"/>
      <c r="Q484"/>
    </row>
    <row r="485" spans="1:17">
      <c r="A485" t="s">
        <v>577</v>
      </c>
      <c r="C485" s="13" t="s">
        <v>628</v>
      </c>
      <c r="D485" s="14">
        <v>50</v>
      </c>
      <c r="E485" s="14">
        <v>25</v>
      </c>
      <c r="F485" s="14">
        <v>7</v>
      </c>
      <c r="G485" s="2">
        <v>0.04</v>
      </c>
      <c r="H485" s="15">
        <f t="shared" si="24"/>
        <v>35.232588292343465</v>
      </c>
      <c r="I485" s="14"/>
      <c r="J485" s="6"/>
      <c r="N485" s="21"/>
      <c r="P485" s="19"/>
      <c r="Q485"/>
    </row>
    <row r="486" spans="1:17">
      <c r="A486" t="s">
        <v>577</v>
      </c>
      <c r="C486" s="13" t="s">
        <v>582</v>
      </c>
      <c r="D486" s="14">
        <v>60</v>
      </c>
      <c r="E486" s="14">
        <v>60</v>
      </c>
      <c r="F486" s="14">
        <v>10</v>
      </c>
      <c r="G486" s="2">
        <v>0.04</v>
      </c>
      <c r="H486" s="15">
        <f t="shared" si="22"/>
        <v>54.475503159167282</v>
      </c>
      <c r="I486" s="14" t="s">
        <v>370</v>
      </c>
      <c r="J486" s="6"/>
      <c r="N486" s="21"/>
      <c r="P486" s="19"/>
      <c r="Q486"/>
    </row>
    <row r="487" spans="1:17">
      <c r="A487" t="s">
        <v>577</v>
      </c>
      <c r="C487" s="13" t="s">
        <v>619</v>
      </c>
      <c r="D487" s="14">
        <v>110</v>
      </c>
      <c r="E487" s="14">
        <v>110</v>
      </c>
      <c r="F487" s="14">
        <v>15</v>
      </c>
      <c r="G487" s="2">
        <v>0.04</v>
      </c>
      <c r="H487" s="15">
        <f t="shared" ref="H487" si="25">IF(D487*E487=0,0,(IF((D487+E487)&lt;=40,204,(IF((D487+E487)&lt;=130,(5.1-1.7*(D487+E487-40)/(130-40))*(D487+E487),(IF((D487+E487)&gt;=250,(D487+E487)*3,(3.4-0.4*((D487+E487)-130)/(250-130))*(D487+E487))))))))*SQRT(F487)*G487</f>
        <v>105.65498568453833</v>
      </c>
      <c r="I487" s="14" t="s">
        <v>325</v>
      </c>
      <c r="J487" s="6"/>
      <c r="N487" s="21"/>
      <c r="P487" s="19"/>
      <c r="Q487"/>
    </row>
    <row r="488" spans="1:17">
      <c r="A488" t="s">
        <v>577</v>
      </c>
      <c r="C488" s="13" t="s">
        <v>620</v>
      </c>
      <c r="D488" s="14">
        <v>110</v>
      </c>
      <c r="E488" s="14">
        <v>110</v>
      </c>
      <c r="F488" s="14">
        <v>24</v>
      </c>
      <c r="G488" s="2">
        <v>0.04</v>
      </c>
      <c r="H488" s="15">
        <f t="shared" ref="H488" si="26">IF(D488*E488=0,0,(IF((D488+E488)&lt;=40,204,(IF((D488+E488)&lt;=130,(5.1-1.7*(D488+E488-40)/(130-40))*(D488+E488),(IF((D488+E488)&gt;=250,(D488+E488)*3,(3.4-0.4*((D488+E488)-130)/(250-130))*(D488+E488))))))))*SQRT(F488)*G488</f>
        <v>133.64416036625019</v>
      </c>
      <c r="I488" s="14" t="s">
        <v>325</v>
      </c>
      <c r="J488" s="6"/>
      <c r="N488" s="21"/>
      <c r="P488" s="19"/>
      <c r="Q488"/>
    </row>
    <row r="489" spans="1:17">
      <c r="A489" t="s">
        <v>577</v>
      </c>
      <c r="C489" s="13" t="s">
        <v>621</v>
      </c>
      <c r="D489" s="14">
        <v>150</v>
      </c>
      <c r="E489" s="14">
        <v>90</v>
      </c>
      <c r="F489" s="14">
        <v>10</v>
      </c>
      <c r="G489" s="2">
        <v>0.04</v>
      </c>
      <c r="H489" s="15">
        <f t="shared" ref="H489" si="27">IF(D489*E489=0,0,(IF((D489+E489)&lt;=40,204,(IF((D489+E489)&lt;=130,(5.1-1.7*(D489+E489-40)/(130-40))*(D489+E489),(IF((D489+E489)&gt;=250,(D489+E489)*3,(3.4-0.4*((D489+E489)-130)/(250-130))*(D489+E489))))))))*SQRT(F489)*G489</f>
        <v>92.085525464103213</v>
      </c>
      <c r="I489" s="14" t="s">
        <v>622</v>
      </c>
      <c r="J489" s="6"/>
      <c r="N489" s="21"/>
      <c r="P489" s="19"/>
      <c r="Q489"/>
    </row>
    <row r="490" spans="1:17">
      <c r="A490" t="s">
        <v>577</v>
      </c>
      <c r="C490" s="13" t="s">
        <v>623</v>
      </c>
      <c r="D490" s="14">
        <v>60</v>
      </c>
      <c r="E490" s="14">
        <v>63</v>
      </c>
      <c r="F490" s="14">
        <v>15</v>
      </c>
      <c r="G490" s="2">
        <v>0.04</v>
      </c>
      <c r="H490" s="15">
        <f t="shared" ref="H490:H491" si="28">IF(D490*E490=0,0,(IF((D490+E490)&lt;=40,204,(IF((D490+E490)&lt;=130,(5.1-1.7*(D490+E490-40)/(130-40))*(D490+E490),(IF((D490+E490)&gt;=250,(D490+E490)*3,(3.4-0.4*((D490+E490)-130)/(250-130))*(D490+E490))))))))*SQRT(F490)*G490</f>
        <v>67.306770181510473</v>
      </c>
      <c r="I490" s="14" t="s">
        <v>624</v>
      </c>
      <c r="J490" s="6"/>
      <c r="N490" s="21"/>
      <c r="P490" s="19"/>
      <c r="Q490"/>
    </row>
    <row r="491" spans="1:17">
      <c r="A491" t="s">
        <v>577</v>
      </c>
      <c r="C491" s="13" t="s">
        <v>625</v>
      </c>
      <c r="D491" s="14">
        <v>55</v>
      </c>
      <c r="E491" s="14">
        <v>103</v>
      </c>
      <c r="F491" s="14">
        <v>22</v>
      </c>
      <c r="G491" s="2">
        <v>0.04</v>
      </c>
      <c r="H491" s="15">
        <f t="shared" si="28"/>
        <v>98.020933937558027</v>
      </c>
      <c r="I491" s="14" t="s">
        <v>626</v>
      </c>
      <c r="J491" s="6"/>
      <c r="N491" s="21"/>
      <c r="P491" s="19"/>
      <c r="Q491"/>
    </row>
    <row r="492" spans="1:17">
      <c r="C492" s="13" t="s">
        <v>372</v>
      </c>
      <c r="D492" s="14">
        <v>543</v>
      </c>
      <c r="E492" s="14">
        <v>288</v>
      </c>
      <c r="F492" s="14">
        <v>22</v>
      </c>
      <c r="G492" s="2">
        <v>1.7999999999999999E-2</v>
      </c>
      <c r="H492" s="15">
        <f t="shared" ref="H492:H497" si="29">IF(D492*E492=0,0,(IF((D492+E492)&lt;=40,204,(IF((D492+E492)&lt;=130,(5.1-1.7*(D492+E492-40)/(130-40))*(D492+E492),(IF((D492+E492)&gt;=250,(D492+E492)*3,(3.4-0.4*((D492+E492)-130)/(250-130))*(D492+E492))))))))*F492*G492</f>
        <v>987.22799999999995</v>
      </c>
      <c r="I492" s="14"/>
      <c r="J492" s="6"/>
      <c r="N492" s="21"/>
      <c r="P492" s="19"/>
      <c r="Q492"/>
    </row>
    <row r="493" spans="1:17">
      <c r="C493" s="14" t="s">
        <v>373</v>
      </c>
      <c r="D493" s="14">
        <v>150</v>
      </c>
      <c r="E493" s="14">
        <v>100</v>
      </c>
      <c r="F493" s="14">
        <v>25</v>
      </c>
      <c r="G493" s="2">
        <v>1.7999999999999999E-2</v>
      </c>
      <c r="H493" s="15">
        <f t="shared" si="29"/>
        <v>337.5</v>
      </c>
      <c r="I493" s="14" t="s">
        <v>322</v>
      </c>
      <c r="J493" s="6"/>
      <c r="N493" s="21"/>
      <c r="P493" s="19"/>
      <c r="Q493"/>
    </row>
    <row r="494" spans="1:17">
      <c r="C494" s="14" t="s">
        <v>374</v>
      </c>
      <c r="D494" s="14">
        <v>70</v>
      </c>
      <c r="E494" s="14">
        <v>70</v>
      </c>
      <c r="F494" s="14">
        <v>13</v>
      </c>
      <c r="G494" s="2">
        <v>1.7999999999999999E-2</v>
      </c>
      <c r="H494" s="15">
        <f t="shared" si="29"/>
        <v>110.29199999999999</v>
      </c>
      <c r="I494" s="14" t="s">
        <v>323</v>
      </c>
      <c r="J494" s="6"/>
      <c r="N494" s="21"/>
      <c r="P494" s="19"/>
      <c r="Q494"/>
    </row>
    <row r="495" spans="1:17">
      <c r="C495" s="14" t="s">
        <v>375</v>
      </c>
      <c r="D495" s="14">
        <v>70</v>
      </c>
      <c r="E495" s="14">
        <v>70</v>
      </c>
      <c r="F495" s="14">
        <v>15</v>
      </c>
      <c r="G495" s="2">
        <v>1.7999999999999999E-2</v>
      </c>
      <c r="H495" s="15">
        <f t="shared" si="29"/>
        <v>127.25999999999999</v>
      </c>
      <c r="I495" s="14" t="s">
        <v>324</v>
      </c>
      <c r="J495" s="6"/>
      <c r="N495" s="21"/>
      <c r="P495" s="19"/>
      <c r="Q495"/>
    </row>
    <row r="496" spans="1:17">
      <c r="C496" s="14" t="s">
        <v>376</v>
      </c>
      <c r="D496" s="14">
        <v>200</v>
      </c>
      <c r="E496" s="14">
        <v>130</v>
      </c>
      <c r="F496" s="14">
        <v>15</v>
      </c>
      <c r="G496" s="2">
        <v>1.7999999999999999E-2</v>
      </c>
      <c r="H496" s="15">
        <f t="shared" si="29"/>
        <v>267.29999999999995</v>
      </c>
      <c r="I496" s="14" t="s">
        <v>325</v>
      </c>
      <c r="J496" s="6"/>
      <c r="N496" s="21"/>
      <c r="P496" s="19"/>
      <c r="Q496"/>
    </row>
    <row r="497" spans="1:17">
      <c r="C497" s="14" t="s">
        <v>523</v>
      </c>
      <c r="D497" s="14">
        <v>100</v>
      </c>
      <c r="E497" s="14">
        <v>100</v>
      </c>
      <c r="F497" s="14">
        <v>16</v>
      </c>
      <c r="G497" s="2">
        <v>1.7999999999999999E-2</v>
      </c>
      <c r="H497" s="15">
        <f t="shared" si="29"/>
        <v>182.39999999999998</v>
      </c>
      <c r="I497" s="14"/>
      <c r="J497" s="6"/>
      <c r="N497" s="21"/>
      <c r="P497" s="19"/>
      <c r="Q497"/>
    </row>
    <row r="498" spans="1:17">
      <c r="C498" s="14" t="s">
        <v>524</v>
      </c>
      <c r="D498" s="14">
        <v>100</v>
      </c>
      <c r="E498" s="14">
        <v>140</v>
      </c>
      <c r="F498" s="14">
        <v>16</v>
      </c>
      <c r="G498" s="2">
        <v>1.7999999999999999E-2</v>
      </c>
      <c r="H498" s="15">
        <f t="shared" ref="H498:H521" si="30">IF(D498*E498=0,0,(IF((D498+E498)&lt;=40,204,(IF((D498+E498)&lt;=130,(5.1-1.7*(D498+E498-40)/(130-40))*(D498+E498),(IF((D498+E498)&gt;=250,(D498+E498)*3,(3.4-0.4*((D498+E498)-130)/(250-130))*(D498+E498))))))))*F498*G498</f>
        <v>209.66399999999999</v>
      </c>
      <c r="I498" s="14"/>
      <c r="J498" s="6"/>
      <c r="N498" s="21"/>
      <c r="P498" s="19"/>
      <c r="Q498"/>
    </row>
    <row r="499" spans="1:17">
      <c r="C499" s="14" t="s">
        <v>629</v>
      </c>
      <c r="D499" s="14">
        <v>1220</v>
      </c>
      <c r="E499" s="14">
        <v>370</v>
      </c>
      <c r="F499" s="14">
        <v>46</v>
      </c>
      <c r="G499" s="2">
        <v>1.7999999999999999E-2</v>
      </c>
      <c r="H499" s="15">
        <f t="shared" si="30"/>
        <v>3949.5599999999995</v>
      </c>
      <c r="I499" s="14"/>
      <c r="J499" s="6"/>
      <c r="N499" s="21"/>
      <c r="P499" s="19"/>
      <c r="Q499"/>
    </row>
    <row r="500" spans="1:17">
      <c r="A500" t="s">
        <v>577</v>
      </c>
      <c r="C500" s="14" t="s">
        <v>630</v>
      </c>
      <c r="D500" s="14">
        <v>116</v>
      </c>
      <c r="E500" s="14">
        <v>55</v>
      </c>
      <c r="F500" s="14">
        <v>15</v>
      </c>
      <c r="G500" s="2">
        <v>1.7999999999999999E-2</v>
      </c>
      <c r="H500" s="15">
        <f t="shared" si="30"/>
        <v>150.66809999999998</v>
      </c>
      <c r="I500" s="14"/>
      <c r="J500" s="6"/>
      <c r="N500" s="21"/>
      <c r="P500" s="19"/>
      <c r="Q500"/>
    </row>
    <row r="501" spans="1:17">
      <c r="A501" t="s">
        <v>577</v>
      </c>
      <c r="C501" s="14" t="s">
        <v>631</v>
      </c>
      <c r="D501" s="14">
        <v>165</v>
      </c>
      <c r="E501" s="14">
        <v>150</v>
      </c>
      <c r="F501" s="14">
        <v>8</v>
      </c>
      <c r="G501" s="2">
        <v>1.7999999999999999E-2</v>
      </c>
      <c r="H501" s="15">
        <f t="shared" si="30"/>
        <v>136.07999999999998</v>
      </c>
      <c r="I501" s="14"/>
      <c r="J501" s="6"/>
      <c r="N501" s="21"/>
      <c r="P501" s="19"/>
      <c r="Q501"/>
    </row>
    <row r="502" spans="1:17">
      <c r="A502" t="s">
        <v>577</v>
      </c>
      <c r="C502" s="14" t="s">
        <v>632</v>
      </c>
      <c r="D502" s="14">
        <v>80</v>
      </c>
      <c r="E502" s="14">
        <v>155</v>
      </c>
      <c r="F502" s="14">
        <v>10</v>
      </c>
      <c r="G502" s="2">
        <v>1.7999999999999999E-2</v>
      </c>
      <c r="H502" s="15">
        <f t="shared" ref="H502" si="31">IF(D502*E502=0,0,(IF((D502+E502)&lt;=40,204,(IF((D502+E502)&lt;=130,(5.1-1.7*(D502+E502-40)/(130-40))*(D502+E502),(IF((D502+E502)&gt;=250,(D502+E502)*3,(3.4-0.4*((D502+E502)-130)/(250-130))*(D502+E502))))))))*F502*G502</f>
        <v>129.01499999999999</v>
      </c>
      <c r="I502" s="14"/>
      <c r="J502" s="6"/>
      <c r="N502" s="21"/>
      <c r="P502" s="19"/>
      <c r="Q502"/>
    </row>
    <row r="503" spans="1:17">
      <c r="C503" s="14" t="s">
        <v>557</v>
      </c>
      <c r="D503" s="14">
        <v>415</v>
      </c>
      <c r="E503" s="14">
        <v>300</v>
      </c>
      <c r="F503" s="14">
        <v>16</v>
      </c>
      <c r="G503" s="2">
        <v>1.7999999999999999E-2</v>
      </c>
      <c r="H503" s="15">
        <f t="shared" si="30"/>
        <v>617.76</v>
      </c>
      <c r="I503" s="14"/>
      <c r="J503" s="6" t="s">
        <v>601</v>
      </c>
      <c r="N503" s="21"/>
      <c r="P503" s="19"/>
      <c r="Q503"/>
    </row>
    <row r="504" spans="1:17">
      <c r="C504" s="14" t="s">
        <v>558</v>
      </c>
      <c r="D504" s="14">
        <v>380</v>
      </c>
      <c r="E504" s="14">
        <v>160</v>
      </c>
      <c r="F504" s="14">
        <v>16</v>
      </c>
      <c r="G504" s="2">
        <v>1.7999999999999999E-2</v>
      </c>
      <c r="H504" s="15">
        <f t="shared" si="30"/>
        <v>466.55999999999995</v>
      </c>
      <c r="I504" s="14"/>
      <c r="J504" s="6"/>
      <c r="N504" s="21"/>
      <c r="P504" s="19"/>
      <c r="Q504"/>
    </row>
    <row r="505" spans="1:17">
      <c r="C505" s="14" t="s">
        <v>559</v>
      </c>
      <c r="D505" s="14">
        <v>430</v>
      </c>
      <c r="E505" s="14">
        <v>150</v>
      </c>
      <c r="F505" s="14">
        <v>16</v>
      </c>
      <c r="G505" s="2">
        <v>1.7999999999999999E-2</v>
      </c>
      <c r="H505" s="15">
        <f t="shared" si="30"/>
        <v>501.11999999999995</v>
      </c>
      <c r="I505" s="14"/>
      <c r="J505" s="6"/>
      <c r="N505" s="21"/>
      <c r="P505" s="19"/>
      <c r="Q505"/>
    </row>
    <row r="506" spans="1:17">
      <c r="C506" s="14" t="s">
        <v>598</v>
      </c>
      <c r="D506" s="14">
        <v>520</v>
      </c>
      <c r="E506" s="14">
        <v>280</v>
      </c>
      <c r="F506" s="14">
        <v>16</v>
      </c>
      <c r="G506" s="2">
        <v>1.7999999999999999E-2</v>
      </c>
      <c r="H506" s="15">
        <f t="shared" si="30"/>
        <v>691.19999999999993</v>
      </c>
      <c r="I506" s="14"/>
      <c r="J506" s="6"/>
      <c r="N506" s="21"/>
      <c r="P506" s="19"/>
      <c r="Q506"/>
    </row>
    <row r="507" spans="1:17">
      <c r="C507" s="14" t="s">
        <v>599</v>
      </c>
      <c r="D507" s="14">
        <v>255</v>
      </c>
      <c r="E507" s="14">
        <v>140</v>
      </c>
      <c r="F507" s="14">
        <v>18</v>
      </c>
      <c r="G507" s="2">
        <v>1.7999999999999999E-2</v>
      </c>
      <c r="H507" s="15">
        <f t="shared" ref="H507" si="32">IF(D507*E507=0,0,(IF((D507+E507)&lt;=40,204,(IF((D507+E507)&lt;=130,(5.1-1.7*(D507+E507-40)/(130-40))*(D507+E507),(IF((D507+E507)&gt;=250,(D507+E507)*3,(3.4-0.4*((D507+E507)-130)/(250-130))*(D507+E507))))))))*F507*G507</f>
        <v>383.94</v>
      </c>
      <c r="I507" s="14"/>
      <c r="J507" s="6"/>
      <c r="N507" s="21"/>
      <c r="P507" s="19"/>
      <c r="Q507"/>
    </row>
    <row r="508" spans="1:17">
      <c r="C508" s="14" t="s">
        <v>600</v>
      </c>
      <c r="D508" s="14">
        <v>190</v>
      </c>
      <c r="E508" s="14">
        <v>160</v>
      </c>
      <c r="F508" s="14">
        <v>15</v>
      </c>
      <c r="G508" s="2">
        <v>1.7999999999999999E-2</v>
      </c>
      <c r="H508" s="15">
        <f t="shared" ref="H508" si="33">IF(D508*E508=0,0,(IF((D508+E508)&lt;=40,204,(IF((D508+E508)&lt;=130,(5.1-1.7*(D508+E508-40)/(130-40))*(D508+E508),(IF((D508+E508)&gt;=250,(D508+E508)*3,(3.4-0.4*((D508+E508)-130)/(250-130))*(D508+E508))))))))*F508*G508</f>
        <v>283.5</v>
      </c>
      <c r="I508" s="14"/>
      <c r="J508" s="6"/>
      <c r="N508" s="21"/>
      <c r="P508" s="19"/>
      <c r="Q508"/>
    </row>
    <row r="509" spans="1:17">
      <c r="C509" s="14" t="s">
        <v>570</v>
      </c>
      <c r="D509" s="14">
        <v>198</v>
      </c>
      <c r="E509" s="14">
        <v>180</v>
      </c>
      <c r="F509" s="14">
        <v>23</v>
      </c>
      <c r="G509" s="2">
        <v>1.7999999999999999E-2</v>
      </c>
      <c r="H509" s="15">
        <f t="shared" ref="H509" si="34">IF(D509*E509=0,0,(IF((D509+E509)&lt;=40,204,(IF((D509+E509)&lt;=130,(5.1-1.7*(D509+E509-40)/(130-40))*(D509+E509),(IF((D509+E509)&gt;=250,(D509+E509)*3,(3.4-0.4*((D509+E509)-130)/(250-130))*(D509+E509))))))))*F509*G509</f>
        <v>469.47599999999994</v>
      </c>
      <c r="I509" s="14"/>
      <c r="J509" s="6"/>
      <c r="N509" s="21"/>
      <c r="P509" s="19"/>
      <c r="Q509"/>
    </row>
    <row r="510" spans="1:17">
      <c r="C510" s="14" t="s">
        <v>568</v>
      </c>
      <c r="D510" s="14">
        <v>70</v>
      </c>
      <c r="E510" s="14">
        <v>70</v>
      </c>
      <c r="F510" s="14">
        <v>10</v>
      </c>
      <c r="G510" s="2">
        <v>1.7999999999999999E-2</v>
      </c>
      <c r="H510" s="15">
        <f t="shared" ref="H510" si="35">IF(D510*E510=0,0,(IF((D510+E510)&lt;=40,204,(IF((D510+E510)&lt;=130,(5.1-1.7*(D510+E510-40)/(130-40))*(D510+E510),(IF((D510+E510)&gt;=250,(D510+E510)*3,(3.4-0.4*((D510+E510)-130)/(250-130))*(D510+E510))))))))*F510*G510</f>
        <v>84.839999999999989</v>
      </c>
      <c r="I510" s="14"/>
      <c r="J510" s="6"/>
      <c r="N510" s="21"/>
      <c r="P510" s="19"/>
      <c r="Q510"/>
    </row>
    <row r="511" spans="1:17">
      <c r="C511" s="14" t="s">
        <v>569</v>
      </c>
      <c r="D511" s="14">
        <v>100</v>
      </c>
      <c r="E511" s="14">
        <v>100</v>
      </c>
      <c r="F511" s="14">
        <v>39</v>
      </c>
      <c r="G511" s="2">
        <v>1.7999999999999999E-2</v>
      </c>
      <c r="H511" s="15">
        <f t="shared" ref="H511" si="36">IF(D511*E511=0,0,(IF((D511+E511)&lt;=40,204,(IF((D511+E511)&lt;=130,(5.1-1.7*(D511+E511-40)/(130-40))*(D511+E511),(IF((D511+E511)&gt;=250,(D511+E511)*3,(3.4-0.4*((D511+E511)-130)/(250-130))*(D511+E511))))))))*F511*G511</f>
        <v>444.59999999999991</v>
      </c>
      <c r="I511" s="14"/>
      <c r="J511" s="6"/>
      <c r="N511" s="21"/>
      <c r="P511" s="19"/>
      <c r="Q511"/>
    </row>
    <row r="512" spans="1:17">
      <c r="A512">
        <v>1</v>
      </c>
      <c r="C512" s="14" t="s">
        <v>574</v>
      </c>
      <c r="D512" s="14">
        <v>380</v>
      </c>
      <c r="E512" s="14">
        <v>176</v>
      </c>
      <c r="F512" s="14">
        <v>19</v>
      </c>
      <c r="G512" s="2">
        <v>1.7999999999999999E-2</v>
      </c>
      <c r="H512" s="15">
        <f t="shared" ref="H512" si="37">IF(D512*E512=0,0,(IF((D512+E512)&lt;=40,204,(IF((D512+E512)&lt;=130,(5.1-1.7*(D512+E512-40)/(130-40))*(D512+E512),(IF((D512+E512)&gt;=250,(D512+E512)*3,(3.4-0.4*((D512+E512)-130)/(250-130))*(D512+E512))))))))*F512*G512</f>
        <v>570.4559999999999</v>
      </c>
      <c r="I512" s="14"/>
      <c r="J512" s="6"/>
      <c r="N512" s="21"/>
      <c r="P512" s="19"/>
      <c r="Q512"/>
    </row>
    <row r="513" spans="1:17">
      <c r="C513" s="14" t="s">
        <v>575</v>
      </c>
      <c r="D513" s="14">
        <v>770</v>
      </c>
      <c r="E513" s="14">
        <v>260</v>
      </c>
      <c r="F513" s="14">
        <v>22</v>
      </c>
      <c r="G513" s="2">
        <v>1.7999999999999999E-2</v>
      </c>
      <c r="H513" s="15">
        <f t="shared" ref="H513:H514" si="38">IF(D513*E513=0,0,(IF((D513+E513)&lt;=40,204,(IF((D513+E513)&lt;=130,(5.1-1.7*(D513+E513-40)/(130-40))*(D513+E513),(IF((D513+E513)&gt;=250,(D513+E513)*3,(3.4-0.4*((D513+E513)-130)/(250-130))*(D513+E513))))))))*F513*G513</f>
        <v>1223.6399999999999</v>
      </c>
      <c r="I513" s="14"/>
      <c r="J513" s="6"/>
      <c r="N513" s="21"/>
      <c r="P513" s="19"/>
      <c r="Q513"/>
    </row>
    <row r="514" spans="1:17">
      <c r="C514" s="14" t="s">
        <v>633</v>
      </c>
      <c r="D514" s="14">
        <v>190</v>
      </c>
      <c r="E514" s="14">
        <v>190</v>
      </c>
      <c r="F514" s="14">
        <v>27</v>
      </c>
      <c r="G514" s="2">
        <v>1.7999999999999999E-2</v>
      </c>
      <c r="H514" s="15">
        <f t="shared" si="38"/>
        <v>554.04</v>
      </c>
      <c r="I514" s="14"/>
      <c r="J514" s="6"/>
      <c r="N514" s="21"/>
      <c r="P514" s="19"/>
      <c r="Q514"/>
    </row>
    <row r="515" spans="1:17">
      <c r="C515" s="14" t="s">
        <v>634</v>
      </c>
      <c r="D515" s="14">
        <v>230</v>
      </c>
      <c r="E515" s="14">
        <v>230</v>
      </c>
      <c r="F515" s="14">
        <v>32</v>
      </c>
      <c r="G515" s="2">
        <v>1.7999999999999999E-2</v>
      </c>
      <c r="H515" s="15">
        <f t="shared" ref="H515" si="39">IF(D515*E515=0,0,(IF((D515+E515)&lt;=40,204,(IF((D515+E515)&lt;=130,(5.1-1.7*(D515+E515-40)/(130-40))*(D515+E515),(IF((D515+E515)&gt;=250,(D515+E515)*3,(3.4-0.4*((D515+E515)-130)/(250-130))*(D515+E515))))))))*F515*G515</f>
        <v>794.88</v>
      </c>
      <c r="I515" s="14"/>
      <c r="J515" s="6"/>
      <c r="N515" s="21"/>
      <c r="P515" s="19"/>
      <c r="Q515"/>
    </row>
    <row r="516" spans="1:17">
      <c r="C516" s="14" t="s">
        <v>652</v>
      </c>
      <c r="D516" s="14">
        <v>120</v>
      </c>
      <c r="E516" s="14">
        <v>120</v>
      </c>
      <c r="F516" s="14">
        <v>22</v>
      </c>
      <c r="G516" s="2">
        <v>1.7999999999999999E-2</v>
      </c>
      <c r="H516" s="15">
        <f t="shared" ref="H516" si="40">IF(D516*E516=0,0,(IF((D516+E516)&lt;=40,204,(IF((D516+E516)&lt;=130,(5.1-1.7*(D516+E516-40)/(130-40))*(D516+E516),(IF((D516+E516)&gt;=250,(D516+E516)*3,(3.4-0.4*((D516+E516)-130)/(250-130))*(D516+E516))))))))*F516*G516</f>
        <v>288.28799999999995</v>
      </c>
      <c r="I516" s="14"/>
      <c r="J516" s="6"/>
      <c r="N516" s="21"/>
      <c r="P516" s="19"/>
      <c r="Q516"/>
    </row>
    <row r="517" spans="1:17">
      <c r="A517" t="s">
        <v>577</v>
      </c>
      <c r="C517" s="14" t="s">
        <v>377</v>
      </c>
      <c r="D517" s="14">
        <v>60</v>
      </c>
      <c r="E517" s="14">
        <v>55</v>
      </c>
      <c r="F517" s="14">
        <v>55</v>
      </c>
      <c r="G517" s="2">
        <v>0.01</v>
      </c>
      <c r="H517" s="15">
        <f t="shared" si="30"/>
        <v>232.9708333333333</v>
      </c>
      <c r="I517" s="14" t="s">
        <v>326</v>
      </c>
      <c r="J517" s="6"/>
      <c r="N517" s="21"/>
      <c r="P517" s="19"/>
      <c r="Q517"/>
    </row>
    <row r="518" spans="1:17">
      <c r="A518" t="s">
        <v>577</v>
      </c>
      <c r="C518" s="14" t="s">
        <v>378</v>
      </c>
      <c r="D518" s="14">
        <v>130</v>
      </c>
      <c r="E518" s="14">
        <v>110</v>
      </c>
      <c r="F518" s="14">
        <v>80</v>
      </c>
      <c r="G518" s="2">
        <v>0.01</v>
      </c>
      <c r="H518" s="15">
        <f t="shared" si="30"/>
        <v>582.4</v>
      </c>
      <c r="I518" s="14" t="s">
        <v>326</v>
      </c>
      <c r="J518" s="6"/>
      <c r="N518" s="21"/>
      <c r="P518" s="19"/>
      <c r="Q518"/>
    </row>
    <row r="519" spans="1:17">
      <c r="A519" t="s">
        <v>577</v>
      </c>
      <c r="C519" s="14" t="s">
        <v>379</v>
      </c>
      <c r="D519" s="14">
        <v>60</v>
      </c>
      <c r="E519" s="14">
        <v>30</v>
      </c>
      <c r="F519" s="14">
        <v>45</v>
      </c>
      <c r="G519" s="2">
        <v>0.01</v>
      </c>
      <c r="H519" s="15">
        <f t="shared" si="30"/>
        <v>168.29999999999995</v>
      </c>
      <c r="I519" s="14" t="s">
        <v>327</v>
      </c>
      <c r="J519" s="6"/>
      <c r="N519" s="21"/>
      <c r="P519" s="19"/>
      <c r="Q519"/>
    </row>
    <row r="520" spans="1:17">
      <c r="A520" t="s">
        <v>577</v>
      </c>
      <c r="C520" s="14" t="s">
        <v>380</v>
      </c>
      <c r="D520" s="14">
        <v>60</v>
      </c>
      <c r="E520" s="14">
        <v>25</v>
      </c>
      <c r="F520" s="14">
        <v>50</v>
      </c>
      <c r="G520" s="2">
        <v>0.01</v>
      </c>
      <c r="H520" s="15">
        <f t="shared" si="30"/>
        <v>180.625</v>
      </c>
      <c r="I520" s="14" t="s">
        <v>326</v>
      </c>
      <c r="J520" s="6"/>
      <c r="N520" s="21"/>
      <c r="P520" s="19"/>
      <c r="Q520"/>
    </row>
    <row r="521" spans="1:17">
      <c r="C521" s="14" t="s">
        <v>530</v>
      </c>
      <c r="D521" s="14">
        <v>90</v>
      </c>
      <c r="E521" s="14">
        <v>60</v>
      </c>
      <c r="F521" s="14">
        <v>55</v>
      </c>
      <c r="G521" s="2">
        <v>0.01</v>
      </c>
      <c r="H521" s="15">
        <f t="shared" si="30"/>
        <v>274.99999999999994</v>
      </c>
      <c r="I521" s="14" t="s">
        <v>326</v>
      </c>
      <c r="J521" s="6"/>
      <c r="N521" s="21"/>
      <c r="P521" s="19"/>
      <c r="Q521"/>
    </row>
    <row r="522" spans="1:17">
      <c r="A522" t="s">
        <v>577</v>
      </c>
      <c r="C522" s="14" t="s">
        <v>610</v>
      </c>
      <c r="D522" s="14">
        <v>345</v>
      </c>
      <c r="E522" s="14">
        <v>325</v>
      </c>
      <c r="F522" s="14">
        <v>16</v>
      </c>
      <c r="G522" s="2">
        <v>0.05</v>
      </c>
      <c r="H522" s="15">
        <f>IF(D522*E522=0,0,(IF((D522+E522)&lt;=40,204,(IF((D522+E522)&lt;=130,(5.1-1.7*(D522+E522-40)/(130-40))*(D522+E522),(IF((D522+E522)&gt;=250,(D522+E522)*3,(3.4-0.4*((D522+E522)-130)/(250-130))*(D522+E522))))))))*SQRT(F522)*G522</f>
        <v>402</v>
      </c>
      <c r="I522" s="14" t="s">
        <v>611</v>
      </c>
      <c r="J522" s="6"/>
      <c r="N522" s="21"/>
      <c r="P522" s="19"/>
      <c r="Q522"/>
    </row>
    <row r="523" spans="1:17">
      <c r="A523" t="s">
        <v>577</v>
      </c>
      <c r="C523" s="14" t="s">
        <v>613</v>
      </c>
      <c r="D523" s="14">
        <v>385</v>
      </c>
      <c r="E523" s="14">
        <v>265</v>
      </c>
      <c r="F523" s="14">
        <v>14</v>
      </c>
      <c r="G523" s="2">
        <v>0.05</v>
      </c>
      <c r="H523" s="15">
        <f t="shared" ref="H523:H529" si="41">IF(D523*E523=0,0,(IF((D523+E523)&lt;=40,204,(IF((D523+E523)&lt;=130,(5.1-1.7*(D523+E523-40)/(130-40))*(D523+E523),(IF((D523+E523)&gt;=250,(D523+E523)*3,(3.4-0.4*((D523+E523)-130)/(250-130))*(D523+E523))))))))*SQRT(F523)*G523</f>
        <v>364.8115952104593</v>
      </c>
      <c r="I523" s="14" t="s">
        <v>614</v>
      </c>
      <c r="J523" s="6"/>
      <c r="N523" s="21"/>
      <c r="P523" s="19"/>
      <c r="Q523"/>
    </row>
    <row r="524" spans="1:17">
      <c r="C524" s="14" t="s">
        <v>591</v>
      </c>
      <c r="D524" s="14">
        <v>305</v>
      </c>
      <c r="E524" s="14">
        <v>390</v>
      </c>
      <c r="F524" s="14">
        <v>10</v>
      </c>
      <c r="G524" s="2">
        <v>0.05</v>
      </c>
      <c r="H524" s="15">
        <f t="shared" si="41"/>
        <v>329.66744607255356</v>
      </c>
      <c r="I524" s="14" t="s">
        <v>326</v>
      </c>
      <c r="J524" s="6"/>
      <c r="N524" s="21"/>
      <c r="P524" s="19"/>
      <c r="Q524"/>
    </row>
    <row r="525" spans="1:17">
      <c r="C525" s="14" t="s">
        <v>592</v>
      </c>
      <c r="D525" s="14">
        <v>166</v>
      </c>
      <c r="E525" s="14">
        <v>249</v>
      </c>
      <c r="F525" s="14">
        <v>8</v>
      </c>
      <c r="G525" s="2">
        <v>0.05</v>
      </c>
      <c r="H525" s="15">
        <f t="shared" si="41"/>
        <v>176.06958851545036</v>
      </c>
      <c r="I525" s="14" t="s">
        <v>326</v>
      </c>
      <c r="J525" s="6"/>
      <c r="N525" s="21"/>
      <c r="P525" s="19"/>
      <c r="Q525"/>
    </row>
    <row r="526" spans="1:17">
      <c r="A526" t="s">
        <v>577</v>
      </c>
      <c r="C526" s="14" t="s">
        <v>635</v>
      </c>
      <c r="D526" s="14">
        <v>275</v>
      </c>
      <c r="E526" s="14">
        <v>275</v>
      </c>
      <c r="F526" s="14">
        <v>11</v>
      </c>
      <c r="G526" s="2">
        <v>0.05</v>
      </c>
      <c r="H526" s="15">
        <f t="shared" si="41"/>
        <v>273.62154520432051</v>
      </c>
      <c r="I526" s="14" t="s">
        <v>639</v>
      </c>
      <c r="J526" s="6"/>
      <c r="N526" s="21"/>
      <c r="P526" s="19"/>
      <c r="Q526"/>
    </row>
    <row r="527" spans="1:17">
      <c r="A527" t="s">
        <v>577</v>
      </c>
      <c r="B527" t="s">
        <v>609</v>
      </c>
      <c r="C527" s="14" t="s">
        <v>636</v>
      </c>
      <c r="D527" s="14">
        <v>275</v>
      </c>
      <c r="E527" s="14">
        <v>275</v>
      </c>
      <c r="F527" s="14">
        <v>35</v>
      </c>
      <c r="G527" s="2">
        <v>0.03</v>
      </c>
      <c r="H527" s="15">
        <f t="shared" si="41"/>
        <v>292.84594926343101</v>
      </c>
      <c r="I527" s="14" t="s">
        <v>640</v>
      </c>
      <c r="J527" s="6"/>
      <c r="N527" s="21"/>
      <c r="P527" s="19"/>
      <c r="Q527"/>
    </row>
    <row r="528" spans="1:17">
      <c r="A528" t="s">
        <v>577</v>
      </c>
      <c r="B528" t="s">
        <v>609</v>
      </c>
      <c r="C528" s="14" t="s">
        <v>637</v>
      </c>
      <c r="D528" s="14">
        <v>275</v>
      </c>
      <c r="E528" s="14">
        <v>275</v>
      </c>
      <c r="F528" s="14">
        <v>35</v>
      </c>
      <c r="G528" s="2">
        <v>0.03</v>
      </c>
      <c r="H528" s="15">
        <f t="shared" si="41"/>
        <v>292.84594926343101</v>
      </c>
      <c r="I528" s="14" t="s">
        <v>640</v>
      </c>
      <c r="J528" s="6"/>
      <c r="N528" s="21"/>
      <c r="P528" s="19"/>
      <c r="Q528"/>
    </row>
    <row r="529" spans="1:17">
      <c r="A529" t="s">
        <v>577</v>
      </c>
      <c r="B529" t="s">
        <v>609</v>
      </c>
      <c r="C529" s="14" t="s">
        <v>638</v>
      </c>
      <c r="D529" s="14">
        <v>275</v>
      </c>
      <c r="E529" s="14">
        <v>275</v>
      </c>
      <c r="F529" s="14">
        <v>35</v>
      </c>
      <c r="G529" s="2">
        <v>0.03</v>
      </c>
      <c r="H529" s="15">
        <f t="shared" si="41"/>
        <v>292.84594926343101</v>
      </c>
      <c r="I529" s="14" t="s">
        <v>640</v>
      </c>
      <c r="J529" s="6"/>
      <c r="N529" s="21"/>
      <c r="P529" s="19"/>
      <c r="Q529"/>
    </row>
    <row r="530" spans="1:17">
      <c r="C530" s="67" t="s">
        <v>646</v>
      </c>
      <c r="D530" s="67"/>
      <c r="E530" s="67"/>
      <c r="F530" s="67"/>
      <c r="G530" s="67"/>
      <c r="H530" s="68"/>
      <c r="I530" s="67" t="s">
        <v>647</v>
      </c>
      <c r="J530" s="6"/>
      <c r="N530" s="21"/>
      <c r="P530" s="19"/>
      <c r="Q530"/>
    </row>
    <row r="531" spans="1:17">
      <c r="A531" t="s">
        <v>577</v>
      </c>
      <c r="C531" s="69" t="s">
        <v>641</v>
      </c>
      <c r="D531" s="69">
        <v>270</v>
      </c>
      <c r="E531" s="69">
        <v>355</v>
      </c>
      <c r="F531" s="69">
        <v>100</v>
      </c>
      <c r="G531" s="2">
        <v>0.1</v>
      </c>
      <c r="H531" s="15">
        <f t="shared" ref="H531" si="42">IF(D531*E531=0,0,(IF((D531+E531)&lt;=40,204,(IF((D531+E531)&lt;=130,(5.1-1.7*(D531+E531-40)/(130-40))*(D531+E531),(IF((D531+E531)&gt;=250,(D531+E531)*3,(3.4-0.4*((D531+E531)-130)/(250-130))*(D531+E531))))))))*SQRT(F531)*G531</f>
        <v>1875</v>
      </c>
      <c r="I531" s="67" t="s">
        <v>648</v>
      </c>
      <c r="J531" s="6"/>
      <c r="N531" s="21"/>
      <c r="P531" s="19"/>
      <c r="Q531"/>
    </row>
    <row r="532" spans="1:17">
      <c r="A532" t="s">
        <v>577</v>
      </c>
      <c r="C532" s="69" t="s">
        <v>642</v>
      </c>
      <c r="D532" s="69">
        <v>205</v>
      </c>
      <c r="E532" s="69">
        <v>265</v>
      </c>
      <c r="F532" s="69">
        <v>90</v>
      </c>
      <c r="G532" s="2">
        <v>0.1</v>
      </c>
      <c r="H532" s="15">
        <f t="shared" ref="H532:H533" si="43">IF(D532*E532=0,0,(IF((D532+E532)&lt;=40,204,(IF((D532+E532)&lt;=130,(5.1-1.7*(D532+E532-40)/(130-40))*(D532+E532),(IF((D532+E532)&gt;=250,(D532+E532)*3,(3.4-0.4*((D532+E532)-130)/(250-130))*(D532+E532))))))))*SQRT(F532)*G532</f>
        <v>1337.6434502512245</v>
      </c>
      <c r="I532" s="67" t="s">
        <v>651</v>
      </c>
      <c r="J532" s="6"/>
      <c r="N532" s="21"/>
      <c r="P532" s="19"/>
      <c r="Q532"/>
    </row>
    <row r="533" spans="1:17">
      <c r="A533" t="s">
        <v>577</v>
      </c>
      <c r="C533" s="69" t="s">
        <v>643</v>
      </c>
      <c r="D533" s="69">
        <v>270</v>
      </c>
      <c r="E533" s="69">
        <v>335</v>
      </c>
      <c r="F533" s="69">
        <v>165</v>
      </c>
      <c r="G533" s="2">
        <v>0.1</v>
      </c>
      <c r="H533" s="15">
        <f t="shared" si="43"/>
        <v>2331.409713027721</v>
      </c>
      <c r="I533" s="67" t="s">
        <v>649</v>
      </c>
      <c r="J533" s="70" t="s">
        <v>650</v>
      </c>
      <c r="N533" s="21"/>
      <c r="P533" s="19"/>
      <c r="Q533"/>
    </row>
    <row r="534" spans="1:17">
      <c r="A534" t="s">
        <v>577</v>
      </c>
      <c r="C534" s="69" t="s">
        <v>644</v>
      </c>
      <c r="D534" s="69">
        <v>280</v>
      </c>
      <c r="E534" s="69">
        <v>360</v>
      </c>
      <c r="F534" s="69">
        <v>103</v>
      </c>
      <c r="G534" s="2">
        <v>0.1</v>
      </c>
      <c r="H534" s="15">
        <f t="shared" ref="H534" si="44">IF(D534*E534=0,0,(IF((D534+E534)&lt;=40,204,(IF((D534+E534)&lt;=130,(5.1-1.7*(D534+E534-40)/(130-40))*(D534+E534),(IF((D534+E534)&gt;=250,(D534+E534)*3,(3.4-0.4*((D534+E534)-130)/(250-130))*(D534+E534))))))))*SQRT(F534)*G534</f>
        <v>1948.5871804977062</v>
      </c>
      <c r="I534" s="67" t="s">
        <v>645</v>
      </c>
      <c r="J534" s="6"/>
      <c r="N534" s="21"/>
      <c r="P534" s="19"/>
      <c r="Q534"/>
    </row>
    <row r="535" spans="1:17">
      <c r="G535" s="2"/>
      <c r="H535" s="15"/>
    </row>
    <row r="536" spans="1:17">
      <c r="G536" s="2"/>
      <c r="H536" s="15"/>
    </row>
    <row r="537" spans="1:17">
      <c r="C537" s="17" t="s">
        <v>349</v>
      </c>
      <c r="D537" s="17" t="s">
        <v>350</v>
      </c>
      <c r="E537" t="s">
        <v>397</v>
      </c>
      <c r="F537" t="s">
        <v>401</v>
      </c>
      <c r="G537" s="2" t="s">
        <v>398</v>
      </c>
      <c r="H537" s="15"/>
    </row>
    <row r="538" spans="1:17">
      <c r="A538" t="s">
        <v>385</v>
      </c>
      <c r="B538" t="s">
        <v>385</v>
      </c>
      <c r="C538" s="17" t="s">
        <v>593</v>
      </c>
      <c r="D538" s="17">
        <v>400</v>
      </c>
      <c r="E538">
        <v>35</v>
      </c>
      <c r="F538">
        <v>0</v>
      </c>
      <c r="G538" s="2">
        <f>(D538/1000)*4.7</f>
        <v>1.8800000000000001</v>
      </c>
      <c r="H538" s="15">
        <f>IF(D538*E538=0,0,(IF((D538/2.2+E538)&lt;=40,204,(IF((D538/2.2+E538)&gt;=250,(D538/2.2+E538)*3,(5.1-2.1*((D538/2.2+E538)-40)/(250-40))*(D538/2.2+E538))))))*G538*0.7</f>
        <v>950.67676859504115</v>
      </c>
    </row>
    <row r="539" spans="1:17">
      <c r="A539">
        <v>1</v>
      </c>
      <c r="B539" t="s">
        <v>542</v>
      </c>
      <c r="C539" s="17" t="s">
        <v>541</v>
      </c>
      <c r="D539" s="17">
        <v>380</v>
      </c>
      <c r="E539">
        <v>30</v>
      </c>
      <c r="F539" t="s">
        <v>268</v>
      </c>
      <c r="G539" s="2">
        <f t="shared" ref="G539:G567" si="45">(D539/1000)*4.7</f>
        <v>1.786</v>
      </c>
      <c r="H539" s="15">
        <f>IF(D539*E539=0,0,(IF((D539/2.2+E539)&lt;=40,204,(IF((D539/2.2+E539)&gt;=250,(D539/2.2+E539)*3,(5.1-2.1*((D539/2.2+E539)-40)/(250-40))*(D539/2.2+E539))))))*G539*0.7</f>
        <v>880.1614644628097</v>
      </c>
    </row>
    <row r="540" spans="1:17">
      <c r="A540">
        <v>1</v>
      </c>
      <c r="C540" s="17" t="s">
        <v>351</v>
      </c>
      <c r="D540" s="17">
        <v>900</v>
      </c>
      <c r="E540">
        <v>52</v>
      </c>
      <c r="F540">
        <v>0</v>
      </c>
      <c r="G540" s="2">
        <f t="shared" si="45"/>
        <v>4.2300000000000004</v>
      </c>
      <c r="H540" s="15">
        <f t="shared" ref="H540:H569" si="46">IF(D540*E540=0,0,(IF((D540/2.2+E540)&lt;=40,204,(IF((D540/2.2+E540)&gt;=250,(D540/2.2+E540)*3,(5.1-2.1*((D540/2.2+E540)-40)/(250-40))*(D540/2.2+E540))))))*G540*0.7+IF(F540=0,0,VLOOKUP(F540,$C$2:$H$573,6,FALSE))*G540</f>
        <v>4095.8705454545457</v>
      </c>
    </row>
    <row r="541" spans="1:17">
      <c r="A541">
        <v>1</v>
      </c>
      <c r="C541" s="17" t="s">
        <v>352</v>
      </c>
      <c r="D541" s="17">
        <v>800</v>
      </c>
      <c r="E541">
        <v>50</v>
      </c>
      <c r="F541">
        <v>0</v>
      </c>
      <c r="G541" s="2">
        <f t="shared" si="45"/>
        <v>3.7600000000000002</v>
      </c>
      <c r="H541" s="15">
        <f t="shared" si="46"/>
        <v>3266.0727272727272</v>
      </c>
    </row>
    <row r="542" spans="1:17">
      <c r="A542">
        <v>1</v>
      </c>
      <c r="C542" s="17" t="s">
        <v>353</v>
      </c>
      <c r="D542" s="17">
        <v>500</v>
      </c>
      <c r="E542">
        <v>37</v>
      </c>
      <c r="F542">
        <v>0</v>
      </c>
      <c r="G542" s="2">
        <f t="shared" si="45"/>
        <v>2.35</v>
      </c>
      <c r="H542" s="15">
        <f t="shared" si="46"/>
        <v>1304.185909090909</v>
      </c>
    </row>
    <row r="543" spans="1:17">
      <c r="A543">
        <v>1</v>
      </c>
      <c r="C543" s="17" t="s">
        <v>354</v>
      </c>
      <c r="D543" s="17">
        <v>720</v>
      </c>
      <c r="E543">
        <v>42</v>
      </c>
      <c r="F543">
        <v>0</v>
      </c>
      <c r="G543" s="2">
        <f t="shared" si="45"/>
        <v>3.3839999999999999</v>
      </c>
      <c r="H543" s="15">
        <f t="shared" si="46"/>
        <v>2624.1997090909085</v>
      </c>
    </row>
    <row r="544" spans="1:17">
      <c r="A544">
        <v>1</v>
      </c>
      <c r="C544" s="17" t="s">
        <v>355</v>
      </c>
      <c r="D544" s="17">
        <v>700</v>
      </c>
      <c r="E544">
        <v>50</v>
      </c>
      <c r="F544">
        <v>0</v>
      </c>
      <c r="G544" s="2">
        <f t="shared" si="45"/>
        <v>3.29</v>
      </c>
      <c r="H544" s="15">
        <f t="shared" si="46"/>
        <v>2543.7681818181818</v>
      </c>
    </row>
    <row r="545" spans="1:8">
      <c r="A545">
        <v>1</v>
      </c>
      <c r="C545" s="17" t="s">
        <v>356</v>
      </c>
      <c r="D545" s="17">
        <v>600</v>
      </c>
      <c r="E545">
        <v>47</v>
      </c>
      <c r="F545">
        <v>0</v>
      </c>
      <c r="G545" s="2">
        <f t="shared" si="45"/>
        <v>2.82</v>
      </c>
      <c r="H545" s="15">
        <f t="shared" si="46"/>
        <v>1893.4249090909084</v>
      </c>
    </row>
    <row r="546" spans="1:8">
      <c r="A546">
        <v>1</v>
      </c>
      <c r="C546" s="17" t="s">
        <v>357</v>
      </c>
      <c r="D546" s="17">
        <v>460</v>
      </c>
      <c r="E546">
        <v>38</v>
      </c>
      <c r="F546">
        <v>0</v>
      </c>
      <c r="G546" s="2">
        <f t="shared" si="45"/>
        <v>2.1620000000000004</v>
      </c>
      <c r="H546" s="15">
        <f t="shared" si="46"/>
        <v>1132.7206147438014</v>
      </c>
    </row>
    <row r="547" spans="1:8">
      <c r="C547" s="17" t="s">
        <v>358</v>
      </c>
      <c r="D547" s="17">
        <v>500</v>
      </c>
      <c r="E547">
        <v>45</v>
      </c>
      <c r="F547">
        <v>0</v>
      </c>
      <c r="G547" s="2">
        <f t="shared" si="45"/>
        <v>2.35</v>
      </c>
      <c r="H547" s="15">
        <f t="shared" si="46"/>
        <v>1343.6659090909091</v>
      </c>
    </row>
    <row r="548" spans="1:8">
      <c r="C548" s="17" t="s">
        <v>359</v>
      </c>
      <c r="D548" s="17">
        <v>500</v>
      </c>
      <c r="E548">
        <v>45</v>
      </c>
      <c r="F548">
        <v>0</v>
      </c>
      <c r="G548" s="2">
        <f t="shared" si="45"/>
        <v>2.35</v>
      </c>
      <c r="H548" s="15">
        <f t="shared" si="46"/>
        <v>1343.6659090909091</v>
      </c>
    </row>
    <row r="549" spans="1:8">
      <c r="C549" s="17"/>
      <c r="D549" s="17"/>
      <c r="F549">
        <v>0</v>
      </c>
      <c r="G549" s="2">
        <f t="shared" si="45"/>
        <v>0</v>
      </c>
      <c r="H549" s="15">
        <f t="shared" si="46"/>
        <v>0</v>
      </c>
    </row>
    <row r="550" spans="1:8">
      <c r="C550" s="17" t="s">
        <v>360</v>
      </c>
      <c r="D550" s="17">
        <v>800</v>
      </c>
      <c r="F550">
        <v>0</v>
      </c>
      <c r="G550" s="2">
        <f t="shared" si="45"/>
        <v>3.7600000000000002</v>
      </c>
      <c r="H550" s="15">
        <f t="shared" si="46"/>
        <v>0</v>
      </c>
    </row>
    <row r="551" spans="1:8">
      <c r="A551">
        <v>1</v>
      </c>
      <c r="C551" s="17" t="s">
        <v>539</v>
      </c>
      <c r="D551" s="17">
        <v>400</v>
      </c>
      <c r="E551">
        <v>50</v>
      </c>
      <c r="F551">
        <v>0</v>
      </c>
      <c r="G551" s="2">
        <f t="shared" si="45"/>
        <v>1.8800000000000001</v>
      </c>
      <c r="H551" s="15">
        <f t="shared" si="46"/>
        <v>970.68595041322294</v>
      </c>
    </row>
    <row r="552" spans="1:8">
      <c r="C552" s="17" t="s">
        <v>361</v>
      </c>
      <c r="D552" s="17">
        <v>1200</v>
      </c>
      <c r="F552">
        <v>0</v>
      </c>
      <c r="G552" s="2">
        <f t="shared" si="45"/>
        <v>5.64</v>
      </c>
      <c r="H552" s="15">
        <f t="shared" si="46"/>
        <v>0</v>
      </c>
    </row>
    <row r="553" spans="1:8">
      <c r="C553" s="17" t="s">
        <v>605</v>
      </c>
      <c r="D553" s="17">
        <v>780</v>
      </c>
      <c r="E553">
        <v>42</v>
      </c>
      <c r="F553">
        <v>0</v>
      </c>
      <c r="G553" s="2">
        <f t="shared" si="45"/>
        <v>3.6660000000000004</v>
      </c>
      <c r="H553" s="15">
        <f t="shared" si="46"/>
        <v>3052.8448363636362</v>
      </c>
    </row>
    <row r="554" spans="1:8">
      <c r="C554" s="17" t="s">
        <v>362</v>
      </c>
      <c r="D554" s="17">
        <v>570</v>
      </c>
      <c r="F554">
        <v>0</v>
      </c>
      <c r="G554" s="2">
        <f t="shared" si="45"/>
        <v>2.6789999999999998</v>
      </c>
      <c r="H554" s="15">
        <f t="shared" si="46"/>
        <v>0</v>
      </c>
    </row>
    <row r="555" spans="1:8">
      <c r="A555">
        <v>1</v>
      </c>
      <c r="C555" s="17" t="s">
        <v>538</v>
      </c>
      <c r="D555" s="17">
        <v>400</v>
      </c>
      <c r="E555">
        <v>23</v>
      </c>
      <c r="F555">
        <v>0</v>
      </c>
      <c r="G555" s="2">
        <f t="shared" si="45"/>
        <v>1.8800000000000001</v>
      </c>
      <c r="H555" s="15">
        <f t="shared" si="46"/>
        <v>930.40558314049565</v>
      </c>
    </row>
    <row r="556" spans="1:8">
      <c r="A556">
        <v>1</v>
      </c>
      <c r="C556" s="17" t="s">
        <v>537</v>
      </c>
      <c r="D556" s="17">
        <v>900</v>
      </c>
      <c r="E556">
        <v>45</v>
      </c>
      <c r="F556">
        <v>0</v>
      </c>
      <c r="G556" s="2">
        <f t="shared" si="45"/>
        <v>4.2300000000000004</v>
      </c>
      <c r="H556" s="15">
        <f t="shared" si="46"/>
        <v>4033.6895454545456</v>
      </c>
    </row>
    <row r="557" spans="1:8">
      <c r="A557">
        <v>1</v>
      </c>
      <c r="C557" s="17" t="s">
        <v>540</v>
      </c>
      <c r="D557" s="17">
        <v>400</v>
      </c>
      <c r="E557">
        <v>40</v>
      </c>
      <c r="F557">
        <v>0</v>
      </c>
      <c r="G557" s="2">
        <f t="shared" si="45"/>
        <v>1.8800000000000001</v>
      </c>
      <c r="H557" s="15">
        <f t="shared" si="46"/>
        <v>958.00449586776836</v>
      </c>
    </row>
    <row r="558" spans="1:8">
      <c r="C558" s="17" t="s">
        <v>363</v>
      </c>
      <c r="D558" s="17"/>
      <c r="F558">
        <v>0</v>
      </c>
      <c r="G558" s="2">
        <f t="shared" si="45"/>
        <v>0</v>
      </c>
      <c r="H558" s="15">
        <f t="shared" si="46"/>
        <v>0</v>
      </c>
    </row>
    <row r="559" spans="1:8">
      <c r="C559" s="17" t="s">
        <v>364</v>
      </c>
      <c r="D559" s="17">
        <v>380</v>
      </c>
      <c r="F559">
        <v>0</v>
      </c>
      <c r="G559" s="2">
        <f t="shared" si="45"/>
        <v>1.786</v>
      </c>
      <c r="H559" s="15">
        <f t="shared" si="46"/>
        <v>0</v>
      </c>
    </row>
    <row r="560" spans="1:8">
      <c r="C560" s="17" t="s">
        <v>365</v>
      </c>
      <c r="D560" s="17">
        <v>500</v>
      </c>
      <c r="F560">
        <v>0</v>
      </c>
      <c r="G560" s="2">
        <f t="shared" si="45"/>
        <v>2.35</v>
      </c>
      <c r="H560" s="15">
        <f t="shared" si="46"/>
        <v>0</v>
      </c>
    </row>
    <row r="561" spans="1:11">
      <c r="A561">
        <v>1</v>
      </c>
      <c r="C561" s="17" t="s">
        <v>366</v>
      </c>
      <c r="D561" s="17">
        <v>580</v>
      </c>
      <c r="E561">
        <v>45</v>
      </c>
      <c r="F561" t="s">
        <v>400</v>
      </c>
      <c r="G561" s="2">
        <f t="shared" si="45"/>
        <v>2.726</v>
      </c>
      <c r="H561" s="15">
        <f t="shared" si="46"/>
        <v>2322.9237272727269</v>
      </c>
    </row>
    <row r="562" spans="1:11">
      <c r="C562" s="17" t="s">
        <v>367</v>
      </c>
      <c r="D562" s="17">
        <v>575</v>
      </c>
      <c r="F562">
        <v>0</v>
      </c>
      <c r="G562" s="2">
        <f t="shared" si="45"/>
        <v>2.7024999999999997</v>
      </c>
      <c r="H562" s="15">
        <f t="shared" si="46"/>
        <v>0</v>
      </c>
    </row>
    <row r="563" spans="1:11">
      <c r="A563">
        <v>1</v>
      </c>
      <c r="C563" s="17" t="s">
        <v>510</v>
      </c>
      <c r="D563" s="17">
        <v>450</v>
      </c>
      <c r="E563">
        <v>26</v>
      </c>
      <c r="F563">
        <v>0</v>
      </c>
      <c r="G563" s="2">
        <f t="shared" ref="G563" si="47">(D563/1000)*4.7</f>
        <v>2.1150000000000002</v>
      </c>
      <c r="H563" s="15">
        <f t="shared" si="46"/>
        <v>1090.3703861157026</v>
      </c>
    </row>
    <row r="564" spans="1:11">
      <c r="A564">
        <v>1</v>
      </c>
      <c r="C564" s="17" t="s">
        <v>511</v>
      </c>
      <c r="D564" s="17">
        <v>500</v>
      </c>
      <c r="E564">
        <v>30</v>
      </c>
      <c r="F564">
        <v>0</v>
      </c>
      <c r="G564" s="2">
        <f t="shared" si="45"/>
        <v>2.35</v>
      </c>
      <c r="H564" s="15">
        <f t="shared" si="46"/>
        <v>1269.640909090909</v>
      </c>
    </row>
    <row r="565" spans="1:11">
      <c r="A565">
        <v>1</v>
      </c>
      <c r="C565" s="17" t="s">
        <v>512</v>
      </c>
      <c r="D565" s="17">
        <v>900</v>
      </c>
      <c r="E565">
        <v>52</v>
      </c>
      <c r="F565">
        <v>0</v>
      </c>
      <c r="G565" s="2">
        <f t="shared" ref="G565" si="48">(D565/1000)*4.7</f>
        <v>4.2300000000000004</v>
      </c>
      <c r="H565" s="15">
        <f t="shared" si="46"/>
        <v>4095.8705454545457</v>
      </c>
    </row>
    <row r="566" spans="1:11">
      <c r="A566">
        <v>1</v>
      </c>
      <c r="C566" s="17" t="s">
        <v>368</v>
      </c>
      <c r="D566" s="17">
        <v>350</v>
      </c>
      <c r="E566">
        <v>26</v>
      </c>
      <c r="F566">
        <v>0</v>
      </c>
      <c r="G566" s="2">
        <f t="shared" si="45"/>
        <v>1.645</v>
      </c>
      <c r="H566" s="15">
        <f t="shared" si="46"/>
        <v>777.7387071074379</v>
      </c>
    </row>
    <row r="567" spans="1:11">
      <c r="C567" s="17" t="s">
        <v>369</v>
      </c>
      <c r="D567" s="17">
        <v>620</v>
      </c>
      <c r="E567">
        <v>40</v>
      </c>
      <c r="F567">
        <v>0</v>
      </c>
      <c r="G567" s="2">
        <f t="shared" si="45"/>
        <v>2.9140000000000001</v>
      </c>
      <c r="H567" s="15">
        <f t="shared" si="46"/>
        <v>1969.3341818181818</v>
      </c>
    </row>
    <row r="568" spans="1:11">
      <c r="A568" t="s">
        <v>561</v>
      </c>
      <c r="C568" s="17" t="s">
        <v>560</v>
      </c>
      <c r="D568" s="17">
        <v>650</v>
      </c>
      <c r="E568">
        <v>26</v>
      </c>
      <c r="F568">
        <v>0</v>
      </c>
      <c r="G568" s="2">
        <f t="shared" ref="G568:G569" si="49">(D568/1000)*4.7</f>
        <v>3.0550000000000002</v>
      </c>
      <c r="H568" s="15">
        <f t="shared" si="46"/>
        <v>2062.2916363636364</v>
      </c>
    </row>
    <row r="569" spans="1:11">
      <c r="C569" s="17" t="s">
        <v>578</v>
      </c>
      <c r="D569" s="17">
        <v>290</v>
      </c>
      <c r="E569">
        <v>33</v>
      </c>
      <c r="F569">
        <v>0</v>
      </c>
      <c r="G569" s="2">
        <f t="shared" si="49"/>
        <v>1.363</v>
      </c>
      <c r="H569" s="15">
        <f t="shared" si="46"/>
        <v>605.7100695950412</v>
      </c>
    </row>
    <row r="570" spans="1:11">
      <c r="C570" s="23"/>
      <c r="D570" s="23"/>
      <c r="G570" s="24"/>
      <c r="H570" s="25"/>
    </row>
    <row r="571" spans="1:11">
      <c r="C571" s="23"/>
      <c r="D571" s="23"/>
      <c r="G571" s="24"/>
      <c r="H571" s="25"/>
    </row>
    <row r="573" spans="1:11">
      <c r="C573" s="20" t="s">
        <v>371</v>
      </c>
      <c r="D573" s="20">
        <v>1620</v>
      </c>
      <c r="E573" s="20">
        <v>440</v>
      </c>
      <c r="F573" s="20"/>
      <c r="G573" s="20"/>
      <c r="H573" s="66">
        <v>4790.83248</v>
      </c>
      <c r="K573" s="65"/>
    </row>
    <row r="574" spans="1:11">
      <c r="K574" s="65"/>
    </row>
  </sheetData>
  <mergeCells count="1">
    <mergeCell ref="D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Таблица расчёта</vt:lpstr>
      <vt:lpstr>Цены, размеры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Профиль А</dc:creator>
  <cp:lastModifiedBy>Егор</cp:lastModifiedBy>
  <cp:lastPrinted>2014-11-01T12:11:45Z</cp:lastPrinted>
  <dcterms:created xsi:type="dcterms:W3CDTF">2013-08-26T15:51:23Z</dcterms:created>
  <dcterms:modified xsi:type="dcterms:W3CDTF">2016-01-13T17:01:10Z</dcterms:modified>
</cp:coreProperties>
</file>